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2.xml" ContentType="application/vnd.openxmlformats-officedocument.drawing+xml"/>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3.xml" ContentType="application/vnd.openxmlformats-officedocument.drawing+xml"/>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mbeddings/oleObject10.bin" ContentType="application/vnd.openxmlformats-officedocument.oleObject"/>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embeddings/oleObject11.bin" ContentType="application/vnd.openxmlformats-officedocument.oleObject"/>
  <Override PartName="/xl/drawings/drawing14.xml" ContentType="application/vnd.openxmlformats-officedocument.drawing+xml"/>
  <Override PartName="/xl/drawings/drawing15.xml" ContentType="application/vnd.openxmlformats-officedocument.drawing+xml"/>
  <Override PartName="/xl/embeddings/oleObject12.bin" ContentType="application/vnd.openxmlformats-officedocument.oleObject"/>
  <Override PartName="/xl/drawings/drawing16.xml" ContentType="application/vnd.openxmlformats-officedocument.drawing+xml"/>
  <Override PartName="/xl/embeddings/oleObject13.bin" ContentType="application/vnd.openxmlformats-officedocument.oleObject"/>
  <Override PartName="/xl/embeddings/oleObject14.bin" ContentType="application/vnd.openxmlformats-officedocument.oleObject"/>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defaultThemeVersion="166925"/>
  <mc:AlternateContent xmlns:mc="http://schemas.openxmlformats.org/markup-compatibility/2006">
    <mc:Choice Requires="x15">
      <x15ac:absPath xmlns:x15ac="http://schemas.microsoft.com/office/spreadsheetml/2010/11/ac" url="C:\Users\Mike\Documents\XLS\"/>
    </mc:Choice>
  </mc:AlternateContent>
  <xr:revisionPtr revIDLastSave="0" documentId="8_{FC6C3D65-21C2-4908-AF8C-30300FEC1C25}" xr6:coauthVersionLast="47" xr6:coauthVersionMax="47" xr10:uidLastSave="{00000000-0000-0000-0000-000000000000}"/>
  <bookViews>
    <workbookView xWindow="-103" yWindow="-103" windowWidth="33120" windowHeight="18120" tabRatio="827" xr2:uid="{25416093-FC7B-4FFB-A410-D30C0FD09B16}"/>
  </bookViews>
  <sheets>
    <sheet name="Intro" sheetId="21" r:id="rId1"/>
    <sheet name="Assertion" sheetId="10" r:id="rId2"/>
    <sheet name="Calculator" sheetId="1" r:id="rId3"/>
    <sheet name="Simple Calc" sheetId="18" r:id="rId4"/>
    <sheet name="Ultra-Simple Calc" sheetId="22" r:id="rId5"/>
    <sheet name="Zone Focusing" sheetId="20" r:id="rId6"/>
    <sheet name="Reasons" sheetId="7" r:id="rId7"/>
    <sheet name="Desired Resolution" sheetId="3" r:id="rId8"/>
    <sheet name="Enlargement Factor" sheetId="4" r:id="rId9"/>
    <sheet name="Viewing Distance" sheetId="5" r:id="rId10"/>
    <sheet name="PhotoPills" sheetId="13" r:id="rId11"/>
    <sheet name="Focus at Infinity" sheetId="6" r:id="rId12"/>
    <sheet name="Focus at One Third " sheetId="8" r:id="rId13"/>
    <sheet name="Focus at 2x Hyper" sheetId="11" r:id="rId14"/>
    <sheet name="Focus on Subject" sheetId="12" r:id="rId15"/>
    <sheet name="Zeiss on DoF" sheetId="14" r:id="rId16"/>
    <sheet name="CoC = Pixel Pitch" sheetId="15" r:id="rId17"/>
    <sheet name="Diffraction" sheetId="16" r:id="rId18"/>
    <sheet name="Bypass" sheetId="19" r:id="rId19"/>
    <sheet name="Hypotenuse" sheetId="2" r:id="rId20"/>
    <sheet name="Nested IF Construct" sheetId="9" r:id="rId21"/>
  </sheet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216" i="22" l="1"/>
  <c r="G278" i="18"/>
  <c r="G457" i="1"/>
  <c r="AF193" i="22"/>
  <c r="AG190" i="22"/>
  <c r="AF190" i="22"/>
  <c r="AE190" i="22"/>
  <c r="AD190" i="22"/>
  <c r="AC190" i="22"/>
  <c r="AB190" i="22"/>
  <c r="AA190" i="22"/>
  <c r="Z190" i="22"/>
  <c r="Y190" i="22"/>
  <c r="X190" i="22"/>
  <c r="W190" i="22"/>
  <c r="V190" i="22"/>
  <c r="U190" i="22"/>
  <c r="T190" i="22"/>
  <c r="S190" i="22"/>
  <c r="R190" i="22"/>
  <c r="Q190" i="22"/>
  <c r="P190" i="22"/>
  <c r="O190" i="22"/>
  <c r="N190" i="22"/>
  <c r="M190" i="22"/>
  <c r="L190" i="22"/>
  <c r="K190" i="22"/>
  <c r="J190" i="22"/>
  <c r="I190" i="22"/>
  <c r="H190" i="22"/>
  <c r="G190" i="22"/>
  <c r="E189" i="22"/>
  <c r="C189" i="22" s="1"/>
  <c r="D189" i="22"/>
  <c r="E188" i="22"/>
  <c r="C188" i="22" s="1"/>
  <c r="D188" i="22"/>
  <c r="E187" i="22"/>
  <c r="C187" i="22" s="1"/>
  <c r="D187" i="22"/>
  <c r="E186" i="22"/>
  <c r="C186" i="22" s="1"/>
  <c r="D186" i="22"/>
  <c r="E185" i="22"/>
  <c r="C185" i="22" s="1"/>
  <c r="D185" i="22"/>
  <c r="E184" i="22"/>
  <c r="C184" i="22" s="1"/>
  <c r="D184" i="22"/>
  <c r="E183" i="22"/>
  <c r="C183" i="22" s="1"/>
  <c r="D183" i="22"/>
  <c r="E182" i="22"/>
  <c r="C182" i="22" s="1"/>
  <c r="D182" i="22"/>
  <c r="E181" i="22"/>
  <c r="C181" i="22" s="1"/>
  <c r="D181" i="22"/>
  <c r="E180" i="22"/>
  <c r="C180" i="22" s="1"/>
  <c r="D180" i="22"/>
  <c r="E179" i="22"/>
  <c r="C179" i="22" s="1"/>
  <c r="D179" i="22"/>
  <c r="E178" i="22"/>
  <c r="C178" i="22" s="1"/>
  <c r="D178" i="22"/>
  <c r="E177" i="22"/>
  <c r="C177" i="22" s="1"/>
  <c r="D177" i="22"/>
  <c r="E176" i="22"/>
  <c r="C176" i="22" s="1"/>
  <c r="D176" i="22"/>
  <c r="E175" i="22"/>
  <c r="C175" i="22" s="1"/>
  <c r="D175" i="22"/>
  <c r="E174" i="22"/>
  <c r="C174" i="22" s="1"/>
  <c r="D174" i="22"/>
  <c r="E173" i="22"/>
  <c r="C173" i="22" s="1"/>
  <c r="D173" i="22"/>
  <c r="E172" i="22"/>
  <c r="C172" i="22" s="1"/>
  <c r="D172" i="22"/>
  <c r="E171" i="22"/>
  <c r="C171" i="22" s="1"/>
  <c r="D171" i="22"/>
  <c r="E170" i="22"/>
  <c r="C170" i="22" s="1"/>
  <c r="D170" i="22"/>
  <c r="E169" i="22"/>
  <c r="C169" i="22" s="1"/>
  <c r="D169" i="22"/>
  <c r="E168" i="22"/>
  <c r="C168" i="22" s="1"/>
  <c r="D168" i="22"/>
  <c r="E167" i="22"/>
  <c r="C167" i="22" s="1"/>
  <c r="D167" i="22"/>
  <c r="E166" i="22"/>
  <c r="C166" i="22" s="1"/>
  <c r="D166" i="22"/>
  <c r="E165" i="22"/>
  <c r="C165" i="22" s="1"/>
  <c r="D165" i="22"/>
  <c r="E164" i="22"/>
  <c r="C164" i="22" s="1"/>
  <c r="D164" i="22"/>
  <c r="E163" i="22"/>
  <c r="C163" i="22" s="1"/>
  <c r="D163" i="22"/>
  <c r="E162" i="22"/>
  <c r="C162" i="22" s="1"/>
  <c r="D162" i="22"/>
  <c r="E161" i="22"/>
  <c r="C161" i="22" s="1"/>
  <c r="D161" i="22"/>
  <c r="E160" i="22"/>
  <c r="C160" i="22" s="1"/>
  <c r="D160" i="22"/>
  <c r="E159" i="22"/>
  <c r="C159" i="22" s="1"/>
  <c r="D159" i="22"/>
  <c r="E158" i="22"/>
  <c r="C158" i="22" s="1"/>
  <c r="D158" i="22"/>
  <c r="E157" i="22"/>
  <c r="C157" i="22" s="1"/>
  <c r="D157" i="22"/>
  <c r="E156" i="22"/>
  <c r="C156" i="22" s="1"/>
  <c r="D156" i="22"/>
  <c r="E155" i="22"/>
  <c r="C155" i="22" s="1"/>
  <c r="D155" i="22"/>
  <c r="E154" i="22"/>
  <c r="C154" i="22" s="1"/>
  <c r="D154" i="22"/>
  <c r="E153" i="22"/>
  <c r="C153" i="22" s="1"/>
  <c r="D153" i="22"/>
  <c r="E152" i="22"/>
  <c r="C152" i="22" s="1"/>
  <c r="D152" i="22"/>
  <c r="E151" i="22"/>
  <c r="C151" i="22" s="1"/>
  <c r="D151" i="22"/>
  <c r="E150" i="22"/>
  <c r="C150" i="22" s="1"/>
  <c r="D150" i="22"/>
  <c r="E149" i="22"/>
  <c r="C149" i="22" s="1"/>
  <c r="D149" i="22"/>
  <c r="E148" i="22"/>
  <c r="C148" i="22" s="1"/>
  <c r="D148" i="22"/>
  <c r="E147" i="22"/>
  <c r="C147" i="22" s="1"/>
  <c r="D147" i="22"/>
  <c r="E146" i="22"/>
  <c r="C146" i="22" s="1"/>
  <c r="D146" i="22"/>
  <c r="E145" i="22"/>
  <c r="C145" i="22" s="1"/>
  <c r="D145" i="22"/>
  <c r="E144" i="22"/>
  <c r="C144" i="22" s="1"/>
  <c r="D144" i="22"/>
  <c r="E143" i="22"/>
  <c r="C143" i="22" s="1"/>
  <c r="D143" i="22"/>
  <c r="E142" i="22"/>
  <c r="C142" i="22" s="1"/>
  <c r="D142" i="22"/>
  <c r="E141" i="22"/>
  <c r="C141" i="22" s="1"/>
  <c r="D141" i="22"/>
  <c r="E140" i="22"/>
  <c r="C140" i="22" s="1"/>
  <c r="D140" i="22"/>
  <c r="E139" i="22"/>
  <c r="C139" i="22" s="1"/>
  <c r="D139" i="22"/>
  <c r="E138" i="22"/>
  <c r="C138" i="22" s="1"/>
  <c r="D138" i="22"/>
  <c r="E137" i="22"/>
  <c r="C137" i="22" s="1"/>
  <c r="D137" i="22"/>
  <c r="E136" i="22"/>
  <c r="C136" i="22" s="1"/>
  <c r="D136" i="22"/>
  <c r="E135" i="22"/>
  <c r="C135" i="22" s="1"/>
  <c r="D135" i="22"/>
  <c r="E134" i="22"/>
  <c r="C134" i="22" s="1"/>
  <c r="D134" i="22"/>
  <c r="E133" i="22"/>
  <c r="C133" i="22" s="1"/>
  <c r="D133" i="22"/>
  <c r="E132" i="22"/>
  <c r="C132" i="22" s="1"/>
  <c r="D132" i="22"/>
  <c r="E131" i="22"/>
  <c r="C131" i="22" s="1"/>
  <c r="D131" i="22"/>
  <c r="E130" i="22"/>
  <c r="C130" i="22" s="1"/>
  <c r="D130" i="22"/>
  <c r="E129" i="22"/>
  <c r="C129" i="22" s="1"/>
  <c r="D129" i="22"/>
  <c r="E128" i="22"/>
  <c r="C128" i="22" s="1"/>
  <c r="D128" i="22"/>
  <c r="E127" i="22"/>
  <c r="C127" i="22" s="1"/>
  <c r="D127" i="22"/>
  <c r="E126" i="22"/>
  <c r="C126" i="22" s="1"/>
  <c r="D126" i="22"/>
  <c r="E125" i="22"/>
  <c r="C125" i="22" s="1"/>
  <c r="D125" i="22"/>
  <c r="E124" i="22"/>
  <c r="C124" i="22" s="1"/>
  <c r="D124" i="22"/>
  <c r="E123" i="22"/>
  <c r="C123" i="22" s="1"/>
  <c r="D123" i="22"/>
  <c r="E122" i="22"/>
  <c r="C122" i="22" s="1"/>
  <c r="D122" i="22"/>
  <c r="E121" i="22"/>
  <c r="C121" i="22" s="1"/>
  <c r="D121" i="22"/>
  <c r="E120" i="22"/>
  <c r="C120" i="22" s="1"/>
  <c r="D120" i="22"/>
  <c r="E119" i="22"/>
  <c r="C119" i="22" s="1"/>
  <c r="D119" i="22"/>
  <c r="E118" i="22"/>
  <c r="C118" i="22" s="1"/>
  <c r="D118" i="22"/>
  <c r="E117" i="22"/>
  <c r="C117" i="22" s="1"/>
  <c r="D117" i="22"/>
  <c r="E116" i="22"/>
  <c r="C116" i="22" s="1"/>
  <c r="D116" i="22"/>
  <c r="E115" i="22"/>
  <c r="C115" i="22" s="1"/>
  <c r="D115" i="22"/>
  <c r="E114" i="22"/>
  <c r="C114" i="22" s="1"/>
  <c r="D114" i="22"/>
  <c r="E113" i="22"/>
  <c r="C113" i="22" s="1"/>
  <c r="D113" i="22"/>
  <c r="E112" i="22"/>
  <c r="C112" i="22" s="1"/>
  <c r="D112" i="22"/>
  <c r="E111" i="22"/>
  <c r="C111" i="22" s="1"/>
  <c r="D111" i="22"/>
  <c r="E110" i="22"/>
  <c r="C110" i="22" s="1"/>
  <c r="D110" i="22"/>
  <c r="U106" i="22"/>
  <c r="D63" i="22"/>
  <c r="C93" i="22" s="1"/>
  <c r="D56" i="22"/>
  <c r="D32" i="22"/>
  <c r="E37" i="22" s="1"/>
  <c r="L23" i="22"/>
  <c r="D14" i="22"/>
  <c r="AG373" i="1"/>
  <c r="AF373" i="1"/>
  <c r="AE373" i="1"/>
  <c r="AD373" i="1"/>
  <c r="AC373" i="1"/>
  <c r="AB373" i="1"/>
  <c r="AA373" i="1"/>
  <c r="Z373" i="1"/>
  <c r="Y373" i="1"/>
  <c r="X373" i="1"/>
  <c r="W373" i="1"/>
  <c r="V373" i="1"/>
  <c r="U373" i="1"/>
  <c r="T373" i="1"/>
  <c r="S373" i="1"/>
  <c r="R373" i="1"/>
  <c r="Q373" i="1"/>
  <c r="P373" i="1"/>
  <c r="O373" i="1"/>
  <c r="N373" i="1"/>
  <c r="M373" i="1"/>
  <c r="L373" i="1"/>
  <c r="K373" i="1"/>
  <c r="J373" i="1"/>
  <c r="I373" i="1"/>
  <c r="H373" i="1"/>
  <c r="G373" i="1"/>
  <c r="E40" i="22" l="1"/>
  <c r="E44" i="22"/>
  <c r="E96" i="22"/>
  <c r="D26" i="22"/>
  <c r="D28" i="22" s="1"/>
  <c r="D49" i="22" s="1"/>
  <c r="D25" i="22"/>
  <c r="D27" i="22" s="1"/>
  <c r="E39" i="22"/>
  <c r="E43" i="22"/>
  <c r="E42" i="22"/>
  <c r="E41" i="22"/>
  <c r="E38" i="22"/>
  <c r="D71" i="22"/>
  <c r="T151" i="22" s="1"/>
  <c r="E372" i="1"/>
  <c r="C372" i="1" s="1"/>
  <c r="D372" i="1"/>
  <c r="E371" i="1"/>
  <c r="C371" i="1" s="1"/>
  <c r="D371" i="1"/>
  <c r="E370" i="1"/>
  <c r="C370" i="1" s="1"/>
  <c r="D370" i="1"/>
  <c r="E369" i="1"/>
  <c r="C369" i="1" s="1"/>
  <c r="D369" i="1"/>
  <c r="E368" i="1"/>
  <c r="C368" i="1" s="1"/>
  <c r="D368" i="1"/>
  <c r="E367" i="1"/>
  <c r="C367" i="1" s="1"/>
  <c r="D367" i="1"/>
  <c r="E366" i="1"/>
  <c r="C366" i="1" s="1"/>
  <c r="D366" i="1"/>
  <c r="E365" i="1"/>
  <c r="C365" i="1" s="1"/>
  <c r="D365" i="1"/>
  <c r="E364" i="1"/>
  <c r="C364" i="1" s="1"/>
  <c r="D364" i="1"/>
  <c r="E363" i="1"/>
  <c r="C363" i="1" s="1"/>
  <c r="D363" i="1"/>
  <c r="E362" i="1"/>
  <c r="C362" i="1" s="1"/>
  <c r="D362" i="1"/>
  <c r="E361" i="1"/>
  <c r="C361" i="1" s="1"/>
  <c r="D361" i="1"/>
  <c r="E360" i="1"/>
  <c r="C360" i="1" s="1"/>
  <c r="D360" i="1"/>
  <c r="E359" i="1"/>
  <c r="C359" i="1" s="1"/>
  <c r="D359" i="1"/>
  <c r="E358" i="1"/>
  <c r="C358" i="1" s="1"/>
  <c r="D358" i="1"/>
  <c r="E357" i="1"/>
  <c r="C357" i="1" s="1"/>
  <c r="D357" i="1"/>
  <c r="E356" i="1"/>
  <c r="C356" i="1" s="1"/>
  <c r="D356" i="1"/>
  <c r="E355" i="1"/>
  <c r="C355" i="1" s="1"/>
  <c r="D355" i="1"/>
  <c r="E354" i="1"/>
  <c r="C354" i="1" s="1"/>
  <c r="D354" i="1"/>
  <c r="E353" i="1"/>
  <c r="C353" i="1" s="1"/>
  <c r="D353" i="1"/>
  <c r="E352" i="1"/>
  <c r="C352" i="1" s="1"/>
  <c r="D352" i="1"/>
  <c r="E351" i="1"/>
  <c r="C351" i="1" s="1"/>
  <c r="D351" i="1"/>
  <c r="E350" i="1"/>
  <c r="C350" i="1" s="1"/>
  <c r="D350" i="1"/>
  <c r="E349" i="1"/>
  <c r="C349" i="1" s="1"/>
  <c r="D349" i="1"/>
  <c r="E348" i="1"/>
  <c r="C348" i="1" s="1"/>
  <c r="D348" i="1"/>
  <c r="E347" i="1"/>
  <c r="C347" i="1" s="1"/>
  <c r="D347" i="1"/>
  <c r="E346" i="1"/>
  <c r="C346" i="1" s="1"/>
  <c r="D346" i="1"/>
  <c r="E345" i="1"/>
  <c r="C345" i="1" s="1"/>
  <c r="D345" i="1"/>
  <c r="E344" i="1"/>
  <c r="C344" i="1" s="1"/>
  <c r="D344" i="1"/>
  <c r="E343" i="1"/>
  <c r="C343" i="1" s="1"/>
  <c r="D343" i="1"/>
  <c r="E342" i="1"/>
  <c r="C342" i="1" s="1"/>
  <c r="D342" i="1"/>
  <c r="E341" i="1"/>
  <c r="C341" i="1" s="1"/>
  <c r="D341" i="1"/>
  <c r="E340" i="1"/>
  <c r="C340" i="1" s="1"/>
  <c r="D340" i="1"/>
  <c r="E339" i="1"/>
  <c r="C339" i="1" s="1"/>
  <c r="D339" i="1"/>
  <c r="E338" i="1"/>
  <c r="C338" i="1" s="1"/>
  <c r="D338" i="1"/>
  <c r="E337" i="1"/>
  <c r="C337" i="1" s="1"/>
  <c r="D337" i="1"/>
  <c r="E336" i="1"/>
  <c r="C336" i="1" s="1"/>
  <c r="D336" i="1"/>
  <c r="E335" i="1"/>
  <c r="C335" i="1" s="1"/>
  <c r="D335" i="1"/>
  <c r="E334" i="1"/>
  <c r="C334" i="1" s="1"/>
  <c r="D334" i="1"/>
  <c r="E333" i="1"/>
  <c r="C333" i="1" s="1"/>
  <c r="D333" i="1"/>
  <c r="E332" i="1"/>
  <c r="C332" i="1" s="1"/>
  <c r="D332" i="1"/>
  <c r="E331" i="1"/>
  <c r="C331" i="1" s="1"/>
  <c r="D331" i="1"/>
  <c r="E330" i="1"/>
  <c r="C330" i="1" s="1"/>
  <c r="D330" i="1"/>
  <c r="E329" i="1"/>
  <c r="C329" i="1" s="1"/>
  <c r="D329" i="1"/>
  <c r="E328" i="1"/>
  <c r="C328" i="1" s="1"/>
  <c r="D328" i="1"/>
  <c r="E327" i="1"/>
  <c r="C327" i="1" s="1"/>
  <c r="D327" i="1"/>
  <c r="E326" i="1"/>
  <c r="C326" i="1" s="1"/>
  <c r="D326" i="1"/>
  <c r="E325" i="1"/>
  <c r="C325" i="1" s="1"/>
  <c r="D325" i="1"/>
  <c r="E324" i="1"/>
  <c r="C324" i="1" s="1"/>
  <c r="D324" i="1"/>
  <c r="E323" i="1"/>
  <c r="C323" i="1" s="1"/>
  <c r="D323" i="1"/>
  <c r="E322" i="1"/>
  <c r="C322" i="1" s="1"/>
  <c r="D322" i="1"/>
  <c r="E321" i="1"/>
  <c r="C321" i="1" s="1"/>
  <c r="D321" i="1"/>
  <c r="E320" i="1"/>
  <c r="C320" i="1" s="1"/>
  <c r="D320" i="1"/>
  <c r="E319" i="1"/>
  <c r="C319" i="1" s="1"/>
  <c r="D319" i="1"/>
  <c r="E318" i="1"/>
  <c r="C318" i="1" s="1"/>
  <c r="D318" i="1"/>
  <c r="E317" i="1"/>
  <c r="C317" i="1" s="1"/>
  <c r="D317" i="1"/>
  <c r="E316" i="1"/>
  <c r="C316" i="1" s="1"/>
  <c r="D316" i="1"/>
  <c r="E315" i="1"/>
  <c r="C315" i="1" s="1"/>
  <c r="D315" i="1"/>
  <c r="E314" i="1"/>
  <c r="C314" i="1" s="1"/>
  <c r="D314" i="1"/>
  <c r="E313" i="1"/>
  <c r="C313" i="1" s="1"/>
  <c r="D313" i="1"/>
  <c r="E312" i="1"/>
  <c r="C312" i="1" s="1"/>
  <c r="D312" i="1"/>
  <c r="E311" i="1"/>
  <c r="C311" i="1" s="1"/>
  <c r="D311" i="1"/>
  <c r="E310" i="1"/>
  <c r="C310" i="1" s="1"/>
  <c r="D310" i="1"/>
  <c r="E309" i="1"/>
  <c r="C309" i="1" s="1"/>
  <c r="D309" i="1"/>
  <c r="E308" i="1"/>
  <c r="C308" i="1" s="1"/>
  <c r="D308" i="1"/>
  <c r="E307" i="1"/>
  <c r="C307" i="1" s="1"/>
  <c r="D307" i="1"/>
  <c r="E306" i="1"/>
  <c r="C306" i="1" s="1"/>
  <c r="D306" i="1"/>
  <c r="E305" i="1"/>
  <c r="C305" i="1" s="1"/>
  <c r="D305" i="1"/>
  <c r="E304" i="1"/>
  <c r="C304" i="1" s="1"/>
  <c r="D304" i="1"/>
  <c r="E303" i="1"/>
  <c r="C303" i="1" s="1"/>
  <c r="D303" i="1"/>
  <c r="E302" i="1"/>
  <c r="C302" i="1" s="1"/>
  <c r="D302" i="1"/>
  <c r="E301" i="1"/>
  <c r="C301" i="1" s="1"/>
  <c r="D301" i="1"/>
  <c r="E300" i="1"/>
  <c r="C300" i="1" s="1"/>
  <c r="D300" i="1"/>
  <c r="E299" i="1"/>
  <c r="C299" i="1" s="1"/>
  <c r="D299" i="1"/>
  <c r="E298" i="1"/>
  <c r="C298" i="1" s="1"/>
  <c r="D298" i="1"/>
  <c r="E297" i="1"/>
  <c r="C297" i="1" s="1"/>
  <c r="D297" i="1"/>
  <c r="E296" i="1"/>
  <c r="C296" i="1" s="1"/>
  <c r="D296" i="1"/>
  <c r="E295" i="1"/>
  <c r="C295" i="1" s="1"/>
  <c r="D295" i="1"/>
  <c r="E294" i="1"/>
  <c r="C294" i="1" s="1"/>
  <c r="D294" i="1"/>
  <c r="E293" i="1"/>
  <c r="C293" i="1" s="1"/>
  <c r="D293" i="1"/>
  <c r="AF376" i="1"/>
  <c r="U289" i="1"/>
  <c r="AG209" i="18"/>
  <c r="AF209" i="18"/>
  <c r="AE209" i="18"/>
  <c r="AD209" i="18"/>
  <c r="AC209" i="18"/>
  <c r="AB209" i="18"/>
  <c r="AA209" i="18"/>
  <c r="Z209" i="18"/>
  <c r="Y209" i="18"/>
  <c r="X209" i="18"/>
  <c r="W209" i="18"/>
  <c r="V209" i="18"/>
  <c r="U209" i="18"/>
  <c r="T209" i="18"/>
  <c r="S209" i="18"/>
  <c r="R209" i="18"/>
  <c r="Q209" i="18"/>
  <c r="P209" i="18"/>
  <c r="O209" i="18"/>
  <c r="N209" i="18"/>
  <c r="M209" i="18"/>
  <c r="L209" i="18"/>
  <c r="K209" i="18"/>
  <c r="J209" i="18"/>
  <c r="I209" i="18"/>
  <c r="H209" i="18"/>
  <c r="G209" i="18"/>
  <c r="E208" i="18"/>
  <c r="C208" i="18" s="1"/>
  <c r="D208" i="18"/>
  <c r="E207" i="18"/>
  <c r="C207" i="18" s="1"/>
  <c r="D207" i="18"/>
  <c r="E206" i="18"/>
  <c r="C206" i="18" s="1"/>
  <c r="D206" i="18"/>
  <c r="E205" i="18"/>
  <c r="C205" i="18" s="1"/>
  <c r="D205" i="18"/>
  <c r="E204" i="18"/>
  <c r="C204" i="18" s="1"/>
  <c r="D204" i="18"/>
  <c r="E203" i="18"/>
  <c r="C203" i="18" s="1"/>
  <c r="D203" i="18"/>
  <c r="E202" i="18"/>
  <c r="C202" i="18" s="1"/>
  <c r="D202" i="18"/>
  <c r="E201" i="18"/>
  <c r="C201" i="18" s="1"/>
  <c r="D201" i="18"/>
  <c r="E200" i="18"/>
  <c r="C200" i="18" s="1"/>
  <c r="D200" i="18"/>
  <c r="E199" i="18"/>
  <c r="C199" i="18" s="1"/>
  <c r="D199" i="18"/>
  <c r="E198" i="18"/>
  <c r="C198" i="18" s="1"/>
  <c r="D198" i="18"/>
  <c r="E197" i="18"/>
  <c r="C197" i="18" s="1"/>
  <c r="D197" i="18"/>
  <c r="E196" i="18"/>
  <c r="C196" i="18" s="1"/>
  <c r="D196" i="18"/>
  <c r="E195" i="18"/>
  <c r="C195" i="18" s="1"/>
  <c r="D195" i="18"/>
  <c r="E194" i="18"/>
  <c r="C194" i="18" s="1"/>
  <c r="D194" i="18"/>
  <c r="E193" i="18"/>
  <c r="C193" i="18" s="1"/>
  <c r="D193" i="18"/>
  <c r="E192" i="18"/>
  <c r="C192" i="18" s="1"/>
  <c r="D192" i="18"/>
  <c r="E191" i="18"/>
  <c r="C191" i="18" s="1"/>
  <c r="D191" i="18"/>
  <c r="E190" i="18"/>
  <c r="C190" i="18" s="1"/>
  <c r="D190" i="18"/>
  <c r="E189" i="18"/>
  <c r="C189" i="18" s="1"/>
  <c r="D189" i="18"/>
  <c r="E188" i="18"/>
  <c r="C188" i="18" s="1"/>
  <c r="D188" i="18"/>
  <c r="E187" i="18"/>
  <c r="C187" i="18" s="1"/>
  <c r="D187" i="18"/>
  <c r="E186" i="18"/>
  <c r="C186" i="18" s="1"/>
  <c r="D186" i="18"/>
  <c r="E185" i="18"/>
  <c r="C185" i="18" s="1"/>
  <c r="D185" i="18"/>
  <c r="E184" i="18"/>
  <c r="C184" i="18" s="1"/>
  <c r="D184" i="18"/>
  <c r="E183" i="18"/>
  <c r="C183" i="18" s="1"/>
  <c r="D183" i="18"/>
  <c r="E182" i="18"/>
  <c r="C182" i="18" s="1"/>
  <c r="D182" i="18"/>
  <c r="E181" i="18"/>
  <c r="C181" i="18" s="1"/>
  <c r="D181" i="18"/>
  <c r="E180" i="18"/>
  <c r="C180" i="18" s="1"/>
  <c r="D180" i="18"/>
  <c r="E179" i="18"/>
  <c r="C179" i="18" s="1"/>
  <c r="D179" i="18"/>
  <c r="E178" i="18"/>
  <c r="C178" i="18" s="1"/>
  <c r="D178" i="18"/>
  <c r="E177" i="18"/>
  <c r="C177" i="18" s="1"/>
  <c r="D177" i="18"/>
  <c r="E176" i="18"/>
  <c r="C176" i="18" s="1"/>
  <c r="D176" i="18"/>
  <c r="E175" i="18"/>
  <c r="C175" i="18" s="1"/>
  <c r="D175" i="18"/>
  <c r="E174" i="18"/>
  <c r="C174" i="18" s="1"/>
  <c r="D174" i="18"/>
  <c r="E173" i="18"/>
  <c r="C173" i="18" s="1"/>
  <c r="D173" i="18"/>
  <c r="E172" i="18"/>
  <c r="C172" i="18" s="1"/>
  <c r="D172" i="18"/>
  <c r="E171" i="18"/>
  <c r="C171" i="18" s="1"/>
  <c r="D171" i="18"/>
  <c r="E170" i="18"/>
  <c r="C170" i="18" s="1"/>
  <c r="D170" i="18"/>
  <c r="E169" i="18"/>
  <c r="C169" i="18" s="1"/>
  <c r="D169" i="18"/>
  <c r="E168" i="18"/>
  <c r="C168" i="18" s="1"/>
  <c r="D168" i="18"/>
  <c r="E167" i="18"/>
  <c r="C167" i="18" s="1"/>
  <c r="D167" i="18"/>
  <c r="E166" i="18"/>
  <c r="C166" i="18" s="1"/>
  <c r="D166" i="18"/>
  <c r="E165" i="18"/>
  <c r="C165" i="18" s="1"/>
  <c r="D165" i="18"/>
  <c r="E164" i="18"/>
  <c r="C164" i="18" s="1"/>
  <c r="D164" i="18"/>
  <c r="E163" i="18"/>
  <c r="C163" i="18" s="1"/>
  <c r="D163" i="18"/>
  <c r="E162" i="18"/>
  <c r="C162" i="18" s="1"/>
  <c r="D162" i="18"/>
  <c r="E161" i="18"/>
  <c r="C161" i="18" s="1"/>
  <c r="D161" i="18"/>
  <c r="E160" i="18"/>
  <c r="C160" i="18" s="1"/>
  <c r="D160" i="18"/>
  <c r="E159" i="18"/>
  <c r="C159" i="18" s="1"/>
  <c r="D159" i="18"/>
  <c r="E158" i="18"/>
  <c r="C158" i="18" s="1"/>
  <c r="D158" i="18"/>
  <c r="E157" i="18"/>
  <c r="C157" i="18" s="1"/>
  <c r="D157" i="18"/>
  <c r="D70" i="18"/>
  <c r="C111" i="18" s="1"/>
  <c r="AF212" i="18"/>
  <c r="E156" i="18"/>
  <c r="C156" i="18" s="1"/>
  <c r="D156" i="18"/>
  <c r="E155" i="18"/>
  <c r="C155" i="18" s="1"/>
  <c r="D155" i="18"/>
  <c r="E154" i="18"/>
  <c r="C154" i="18" s="1"/>
  <c r="D154" i="18"/>
  <c r="E153" i="18"/>
  <c r="C153" i="18" s="1"/>
  <c r="D153" i="18"/>
  <c r="E152" i="18"/>
  <c r="C152" i="18" s="1"/>
  <c r="D152" i="18"/>
  <c r="E151" i="18"/>
  <c r="C151" i="18" s="1"/>
  <c r="D151" i="18"/>
  <c r="E150" i="18"/>
  <c r="C150" i="18" s="1"/>
  <c r="D150" i="18"/>
  <c r="E149" i="18"/>
  <c r="C149" i="18" s="1"/>
  <c r="D149" i="18"/>
  <c r="E148" i="18"/>
  <c r="C148" i="18" s="1"/>
  <c r="D148" i="18"/>
  <c r="E147" i="18"/>
  <c r="C147" i="18" s="1"/>
  <c r="D147" i="18"/>
  <c r="E146" i="18"/>
  <c r="C146" i="18" s="1"/>
  <c r="D146" i="18"/>
  <c r="E145" i="18"/>
  <c r="C145" i="18" s="1"/>
  <c r="D145" i="18"/>
  <c r="E144" i="18"/>
  <c r="C144" i="18" s="1"/>
  <c r="D144" i="18"/>
  <c r="E143" i="18"/>
  <c r="C143" i="18" s="1"/>
  <c r="D143" i="18"/>
  <c r="E142" i="18"/>
  <c r="C142" i="18" s="1"/>
  <c r="D142" i="18"/>
  <c r="E141" i="18"/>
  <c r="C141" i="18" s="1"/>
  <c r="D141" i="18"/>
  <c r="E140" i="18"/>
  <c r="C140" i="18" s="1"/>
  <c r="D140" i="18"/>
  <c r="E139" i="18"/>
  <c r="C139" i="18" s="1"/>
  <c r="D139" i="18"/>
  <c r="E138" i="18"/>
  <c r="C138" i="18" s="1"/>
  <c r="D138" i="18"/>
  <c r="E137" i="18"/>
  <c r="C137" i="18" s="1"/>
  <c r="D137" i="18"/>
  <c r="E136" i="18"/>
  <c r="C136" i="18" s="1"/>
  <c r="D136" i="18"/>
  <c r="E135" i="18"/>
  <c r="C135" i="18" s="1"/>
  <c r="D135" i="18"/>
  <c r="E134" i="18"/>
  <c r="C134" i="18" s="1"/>
  <c r="D134" i="18"/>
  <c r="E133" i="18"/>
  <c r="C133" i="18" s="1"/>
  <c r="D133" i="18"/>
  <c r="E132" i="18"/>
  <c r="C132" i="18" s="1"/>
  <c r="D132" i="18"/>
  <c r="E131" i="18"/>
  <c r="C131" i="18" s="1"/>
  <c r="D131" i="18"/>
  <c r="E130" i="18"/>
  <c r="C130" i="18" s="1"/>
  <c r="D130" i="18"/>
  <c r="E129" i="18"/>
  <c r="C129" i="18" s="1"/>
  <c r="D129" i="18"/>
  <c r="U125" i="18"/>
  <c r="D62" i="18"/>
  <c r="D37" i="18"/>
  <c r="E46" i="18" s="1"/>
  <c r="L28" i="18"/>
  <c r="D15" i="18"/>
  <c r="D31" i="18" s="1"/>
  <c r="D33" i="18" s="1"/>
  <c r="D54" i="18" s="1"/>
  <c r="D27" i="1"/>
  <c r="D47" i="1" s="1"/>
  <c r="D49" i="1" s="1"/>
  <c r="L45" i="1"/>
  <c r="D54" i="1"/>
  <c r="E66" i="1" s="1"/>
  <c r="D83" i="1"/>
  <c r="D105" i="1"/>
  <c r="D246" i="1" s="1"/>
  <c r="G456" i="1" s="1"/>
  <c r="C214" i="1"/>
  <c r="C216" i="1" s="1"/>
  <c r="O145" i="22" l="1"/>
  <c r="G112" i="22"/>
  <c r="G215" i="22"/>
  <c r="AB177" i="22"/>
  <c r="L177" i="22"/>
  <c r="AF158" i="22"/>
  <c r="N175" i="22"/>
  <c r="R182" i="22"/>
  <c r="X165" i="22"/>
  <c r="AD158" i="22"/>
  <c r="X173" i="22"/>
  <c r="J151" i="22"/>
  <c r="W170" i="22"/>
  <c r="AF186" i="22"/>
  <c r="T188" i="22"/>
  <c r="M188" i="22"/>
  <c r="AC153" i="22"/>
  <c r="V156" i="22"/>
  <c r="Q179" i="22"/>
  <c r="AD187" i="22"/>
  <c r="AD156" i="22"/>
  <c r="AB179" i="22"/>
  <c r="AC172" i="22"/>
  <c r="I175" i="22"/>
  <c r="G173" i="22"/>
  <c r="G172" i="22"/>
  <c r="U189" i="22"/>
  <c r="Q163" i="22"/>
  <c r="R172" i="22"/>
  <c r="V189" i="22"/>
  <c r="O162" i="22"/>
  <c r="J149" i="22"/>
  <c r="O182" i="22"/>
  <c r="AB162" i="22"/>
  <c r="U152" i="22"/>
  <c r="M182" i="22"/>
  <c r="AB182" i="22"/>
  <c r="AD162" i="22"/>
  <c r="AA180" i="22"/>
  <c r="F486" i="1"/>
  <c r="E486" i="1" s="1"/>
  <c r="F474" i="1"/>
  <c r="E474" i="1" s="1"/>
  <c r="F462" i="1"/>
  <c r="E462" i="1" s="1"/>
  <c r="F485" i="1"/>
  <c r="E485" i="1" s="1"/>
  <c r="F473" i="1"/>
  <c r="E473" i="1" s="1"/>
  <c r="F461" i="1"/>
  <c r="E461" i="1" s="1"/>
  <c r="F465" i="1"/>
  <c r="E465" i="1" s="1"/>
  <c r="F484" i="1"/>
  <c r="E484" i="1" s="1"/>
  <c r="F472" i="1"/>
  <c r="E472" i="1" s="1"/>
  <c r="F460" i="1"/>
  <c r="E460" i="1" s="1"/>
  <c r="F483" i="1"/>
  <c r="E483" i="1" s="1"/>
  <c r="F471" i="1"/>
  <c r="E471" i="1" s="1"/>
  <c r="F482" i="1"/>
  <c r="E482" i="1" s="1"/>
  <c r="F470" i="1"/>
  <c r="E470" i="1" s="1"/>
  <c r="F481" i="1"/>
  <c r="E481" i="1" s="1"/>
  <c r="F469" i="1"/>
  <c r="E469" i="1" s="1"/>
  <c r="F477" i="1"/>
  <c r="E477" i="1" s="1"/>
  <c r="F480" i="1"/>
  <c r="E480" i="1" s="1"/>
  <c r="F468" i="1"/>
  <c r="E468" i="1" s="1"/>
  <c r="F478" i="1"/>
  <c r="E478" i="1" s="1"/>
  <c r="F479" i="1"/>
  <c r="E479" i="1" s="1"/>
  <c r="F467" i="1"/>
  <c r="E467" i="1" s="1"/>
  <c r="F466" i="1"/>
  <c r="E466" i="1" s="1"/>
  <c r="F476" i="1"/>
  <c r="E476" i="1" s="1"/>
  <c r="F464" i="1"/>
  <c r="E464" i="1" s="1"/>
  <c r="F475" i="1"/>
  <c r="E475" i="1" s="1"/>
  <c r="F463" i="1"/>
  <c r="E463" i="1" s="1"/>
  <c r="G163" i="22"/>
  <c r="AG142" i="22"/>
  <c r="W145" i="22"/>
  <c r="AC173" i="22"/>
  <c r="AF155" i="22"/>
  <c r="H186" i="22"/>
  <c r="Z164" i="22"/>
  <c r="P187" i="22"/>
  <c r="X186" i="22"/>
  <c r="AA164" i="22"/>
  <c r="L187" i="22"/>
  <c r="X184" i="22"/>
  <c r="Z176" i="22"/>
  <c r="N186" i="22"/>
  <c r="Q170" i="22"/>
  <c r="AB175" i="22"/>
  <c r="AD186" i="22"/>
  <c r="K176" i="22"/>
  <c r="R181" i="22"/>
  <c r="AD147" i="22"/>
  <c r="R187" i="22"/>
  <c r="V176" i="22"/>
  <c r="U178" i="22"/>
  <c r="K125" i="22"/>
  <c r="J170" i="22"/>
  <c r="U175" i="22"/>
  <c r="AD182" i="22"/>
  <c r="V186" i="22"/>
  <c r="I179" i="22"/>
  <c r="S153" i="22"/>
  <c r="AD173" i="22"/>
  <c r="V151" i="22"/>
  <c r="U181" i="22"/>
  <c r="AA161" i="22"/>
  <c r="O184" i="22"/>
  <c r="H139" i="22"/>
  <c r="V170" i="22"/>
  <c r="AG175" i="22"/>
  <c r="Y165" i="22"/>
  <c r="AA186" i="22"/>
  <c r="U179" i="22"/>
  <c r="G151" i="22"/>
  <c r="N173" i="22"/>
  <c r="K147" i="22"/>
  <c r="J181" i="22"/>
  <c r="T161" i="22"/>
  <c r="AA184" i="22"/>
  <c r="AG185" i="22"/>
  <c r="AF189" i="22"/>
  <c r="AD170" i="22"/>
  <c r="P189" i="22"/>
  <c r="J165" i="22"/>
  <c r="P186" i="22"/>
  <c r="J179" i="22"/>
  <c r="AC145" i="22"/>
  <c r="T173" i="22"/>
  <c r="U186" i="22"/>
  <c r="X181" i="22"/>
  <c r="AB161" i="22"/>
  <c r="P184" i="22"/>
  <c r="G158" i="22"/>
  <c r="AF182" i="22"/>
  <c r="O165" i="22"/>
  <c r="I189" i="22"/>
  <c r="L165" i="22"/>
  <c r="AB186" i="22"/>
  <c r="G176" i="22"/>
  <c r="N145" i="22"/>
  <c r="AB173" i="22"/>
  <c r="S188" i="22"/>
  <c r="Z178" i="22"/>
  <c r="X161" i="22"/>
  <c r="AA163" i="22"/>
  <c r="X150" i="22"/>
  <c r="M153" i="22"/>
  <c r="Y177" i="22"/>
  <c r="M158" i="22"/>
  <c r="AG189" i="22"/>
  <c r="W158" i="22"/>
  <c r="V153" i="22"/>
  <c r="M172" i="22"/>
  <c r="G142" i="22"/>
  <c r="S164" i="22"/>
  <c r="I188" i="22"/>
  <c r="R178" i="22"/>
  <c r="AB147" i="22"/>
  <c r="U188" i="22"/>
  <c r="X139" i="22"/>
  <c r="U163" i="22"/>
  <c r="P177" i="22"/>
  <c r="U156" i="22"/>
  <c r="J189" i="22"/>
  <c r="V158" i="22"/>
  <c r="K188" i="22"/>
  <c r="AC164" i="22"/>
  <c r="AE176" i="22"/>
  <c r="I164" i="22"/>
  <c r="V188" i="22"/>
  <c r="W175" i="22"/>
  <c r="J147" i="22"/>
  <c r="T168" i="22"/>
  <c r="M152" i="22"/>
  <c r="AE175" i="22"/>
  <c r="P175" i="22"/>
  <c r="P182" i="22"/>
  <c r="G186" i="22"/>
  <c r="O181" i="22"/>
  <c r="P162" i="22"/>
  <c r="AC176" i="22"/>
  <c r="AF153" i="22"/>
  <c r="G187" i="22"/>
  <c r="N172" i="22"/>
  <c r="U187" i="22"/>
  <c r="I169" i="22"/>
  <c r="P171" i="22"/>
  <c r="AA168" i="22"/>
  <c r="AC158" i="22"/>
  <c r="J163" i="22"/>
  <c r="AF157" i="22"/>
  <c r="O151" i="22"/>
  <c r="X163" i="22"/>
  <c r="AF178" i="22"/>
  <c r="G161" i="22"/>
  <c r="I187" i="22"/>
  <c r="Z153" i="22"/>
  <c r="AD146" i="22"/>
  <c r="AC189" i="22"/>
  <c r="AG187" i="22"/>
  <c r="Y183" i="22"/>
  <c r="Z187" i="22"/>
  <c r="L156" i="22"/>
  <c r="I177" i="22"/>
  <c r="O170" i="22"/>
  <c r="O156" i="22"/>
  <c r="J175" i="22"/>
  <c r="L189" i="22"/>
  <c r="P165" i="22"/>
  <c r="O158" i="22"/>
  <c r="Y186" i="22"/>
  <c r="L188" i="22"/>
  <c r="AE179" i="22"/>
  <c r="V179" i="22"/>
  <c r="Z162" i="22"/>
  <c r="T152" i="22"/>
  <c r="AF188" i="22"/>
  <c r="O176" i="22"/>
  <c r="I173" i="22"/>
  <c r="P164" i="22"/>
  <c r="AA145" i="22"/>
  <c r="O188" i="22"/>
  <c r="S181" i="22"/>
  <c r="K178" i="22"/>
  <c r="AG172" i="22"/>
  <c r="I161" i="22"/>
  <c r="H145" i="22"/>
  <c r="X187" i="22"/>
  <c r="N163" i="22"/>
  <c r="L186" i="22"/>
  <c r="Z183" i="22"/>
  <c r="W168" i="22"/>
  <c r="P168" i="22"/>
  <c r="R155" i="22"/>
  <c r="K169" i="22"/>
  <c r="U169" i="22"/>
  <c r="G147" i="22"/>
  <c r="AF123" i="22"/>
  <c r="R157" i="22"/>
  <c r="T175" i="22"/>
  <c r="H146" i="22"/>
  <c r="W138" i="22"/>
  <c r="R185" i="22"/>
  <c r="V185" i="22"/>
  <c r="M155" i="22"/>
  <c r="J150" i="22"/>
  <c r="V149" i="22"/>
  <c r="G139" i="22"/>
  <c r="Y161" i="22"/>
  <c r="AA152" i="22"/>
  <c r="AD151" i="22"/>
  <c r="H163" i="22"/>
  <c r="AG152" i="22"/>
  <c r="AC162" i="22"/>
  <c r="AE156" i="22"/>
  <c r="AB180" i="22"/>
  <c r="AB171" i="22"/>
  <c r="V142" i="22"/>
  <c r="K159" i="22"/>
  <c r="X160" i="22"/>
  <c r="T159" i="22"/>
  <c r="U177" i="22"/>
  <c r="AA170" i="22"/>
  <c r="AA156" i="22"/>
  <c r="V175" i="22"/>
  <c r="X189" i="22"/>
  <c r="AB165" i="22"/>
  <c r="AA158" i="22"/>
  <c r="I186" i="22"/>
  <c r="T153" i="22"/>
  <c r="G179" i="22"/>
  <c r="L179" i="22"/>
  <c r="H162" i="22"/>
  <c r="J152" i="22"/>
  <c r="Q187" i="22"/>
  <c r="AA176" i="22"/>
  <c r="AG173" i="22"/>
  <c r="AB164" i="22"/>
  <c r="AF142" i="22"/>
  <c r="AA188" i="22"/>
  <c r="H181" i="22"/>
  <c r="J178" i="22"/>
  <c r="J172" i="22"/>
  <c r="U161" i="22"/>
  <c r="AC187" i="22"/>
  <c r="M186" i="22"/>
  <c r="AE163" i="22"/>
  <c r="K153" i="22"/>
  <c r="K183" i="22"/>
  <c r="X168" i="22"/>
  <c r="R168" i="22"/>
  <c r="AG155" i="22"/>
  <c r="AE169" i="22"/>
  <c r="J169" i="22"/>
  <c r="Q146" i="22"/>
  <c r="S123" i="22"/>
  <c r="P157" i="22"/>
  <c r="I174" i="22"/>
  <c r="R145" i="22"/>
  <c r="K137" i="22"/>
  <c r="S185" i="22"/>
  <c r="L185" i="22"/>
  <c r="G153" i="22"/>
  <c r="V150" i="22"/>
  <c r="Q147" i="22"/>
  <c r="S132" i="22"/>
  <c r="N164" i="22"/>
  <c r="I156" i="22"/>
  <c r="K158" i="22"/>
  <c r="AD163" i="22"/>
  <c r="X162" i="22"/>
  <c r="R163" i="22"/>
  <c r="M170" i="22"/>
  <c r="R175" i="22"/>
  <c r="U171" i="22"/>
  <c r="R139" i="22"/>
  <c r="P159" i="22"/>
  <c r="P170" i="22"/>
  <c r="W182" i="22"/>
  <c r="P158" i="22"/>
  <c r="P153" i="22"/>
  <c r="Y162" i="22"/>
  <c r="V152" i="22"/>
  <c r="W186" i="22"/>
  <c r="P176" i="22"/>
  <c r="J173" i="22"/>
  <c r="R188" i="22"/>
  <c r="AA181" i="22"/>
  <c r="V178" i="22"/>
  <c r="AA172" i="22"/>
  <c r="AG161" i="22"/>
  <c r="N187" i="22"/>
  <c r="AG184" i="22"/>
  <c r="W163" i="22"/>
  <c r="T145" i="22"/>
  <c r="AD183" i="22"/>
  <c r="H168" i="22"/>
  <c r="AD168" i="22"/>
  <c r="J155" i="22"/>
  <c r="M169" i="22"/>
  <c r="V169" i="22"/>
  <c r="M142" i="22"/>
  <c r="P123" i="22"/>
  <c r="AB157" i="22"/>
  <c r="N168" i="22"/>
  <c r="AA144" i="22"/>
  <c r="O137" i="22"/>
  <c r="G185" i="22"/>
  <c r="X185" i="22"/>
  <c r="H152" i="22"/>
  <c r="AD149" i="22"/>
  <c r="S146" i="22"/>
  <c r="R125" i="22"/>
  <c r="W172" i="22"/>
  <c r="I158" i="22"/>
  <c r="AG158" i="22"/>
  <c r="K165" i="22"/>
  <c r="I170" i="22"/>
  <c r="H164" i="22"/>
  <c r="Z189" i="22"/>
  <c r="K174" i="22"/>
  <c r="V171" i="22"/>
  <c r="J139" i="22"/>
  <c r="O141" i="22"/>
  <c r="P156" i="22"/>
  <c r="I165" i="22"/>
  <c r="Z179" i="22"/>
  <c r="S142" i="22"/>
  <c r="J177" i="22"/>
  <c r="AB170" i="22"/>
  <c r="AB156" i="22"/>
  <c r="X175" i="22"/>
  <c r="J182" i="22"/>
  <c r="U165" i="22"/>
  <c r="AB158" i="22"/>
  <c r="Q186" i="22"/>
  <c r="AB153" i="22"/>
  <c r="H179" i="22"/>
  <c r="M178" i="22"/>
  <c r="Q162" i="22"/>
  <c r="AB152" i="22"/>
  <c r="M184" i="22"/>
  <c r="R176" i="22"/>
  <c r="V173" i="22"/>
  <c r="AD164" i="22"/>
  <c r="P142" i="22"/>
  <c r="AD188" i="22"/>
  <c r="P181" i="22"/>
  <c r="O178" i="22"/>
  <c r="P172" i="22"/>
  <c r="J161" i="22"/>
  <c r="AE187" i="22"/>
  <c r="Q184" i="22"/>
  <c r="P163" i="22"/>
  <c r="P145" i="22"/>
  <c r="S183" i="22"/>
  <c r="AC168" i="22"/>
  <c r="H155" i="22"/>
  <c r="V155" i="22"/>
  <c r="AF169" i="22"/>
  <c r="L169" i="22"/>
  <c r="AG139" i="22"/>
  <c r="AB123" i="22"/>
  <c r="I157" i="22"/>
  <c r="AF163" i="22"/>
  <c r="U144" i="22"/>
  <c r="AA137" i="22"/>
  <c r="AE185" i="22"/>
  <c r="R183" i="22"/>
  <c r="I151" i="22"/>
  <c r="Q149" i="22"/>
  <c r="AG146" i="22"/>
  <c r="Y123" i="22"/>
  <c r="R173" i="22"/>
  <c r="N162" i="22"/>
  <c r="T164" i="22"/>
  <c r="Y173" i="22"/>
  <c r="AE170" i="22"/>
  <c r="L170" i="22"/>
  <c r="AA189" i="22"/>
  <c r="M174" i="22"/>
  <c r="K162" i="22"/>
  <c r="AD138" i="22"/>
  <c r="AC141" i="22"/>
  <c r="AG177" i="22"/>
  <c r="L175" i="22"/>
  <c r="Z186" i="22"/>
  <c r="X179" i="22"/>
  <c r="R164" i="22"/>
  <c r="V177" i="22"/>
  <c r="R170" i="22"/>
  <c r="R156" i="22"/>
  <c r="Y189" i="22"/>
  <c r="V182" i="22"/>
  <c r="AG165" i="22"/>
  <c r="R158" i="22"/>
  <c r="J186" i="22"/>
  <c r="J153" i="22"/>
  <c r="AA179" i="22"/>
  <c r="AF176" i="22"/>
  <c r="J162" i="22"/>
  <c r="U151" i="22"/>
  <c r="N181" i="22"/>
  <c r="AD176" i="22"/>
  <c r="L173" i="22"/>
  <c r="N161" i="22"/>
  <c r="AB142" i="22"/>
  <c r="S186" i="22"/>
  <c r="I181" i="22"/>
  <c r="AA178" i="22"/>
  <c r="AB172" i="22"/>
  <c r="L161" i="22"/>
  <c r="O187" i="22"/>
  <c r="G184" i="22"/>
  <c r="I163" i="22"/>
  <c r="AB145" i="22"/>
  <c r="P183" i="22"/>
  <c r="AF168" i="22"/>
  <c r="W155" i="22"/>
  <c r="X155" i="22"/>
  <c r="O169" i="22"/>
  <c r="X169" i="22"/>
  <c r="O139" i="22"/>
  <c r="S157" i="22"/>
  <c r="U157" i="22"/>
  <c r="U162" i="22"/>
  <c r="X144" i="22"/>
  <c r="P137" i="22"/>
  <c r="H185" i="22"/>
  <c r="W178" i="22"/>
  <c r="AC150" i="22"/>
  <c r="AE149" i="22"/>
  <c r="U146" i="22"/>
  <c r="L123" i="22"/>
  <c r="Q176" i="22"/>
  <c r="Q164" i="22"/>
  <c r="X170" i="22"/>
  <c r="G175" i="22"/>
  <c r="M175" i="22"/>
  <c r="Q175" i="22"/>
  <c r="AE189" i="22"/>
  <c r="S174" i="22"/>
  <c r="N156" i="22"/>
  <c r="J138" i="22"/>
  <c r="V141" i="22"/>
  <c r="AA187" i="22"/>
  <c r="K168" i="22"/>
  <c r="K155" i="22"/>
  <c r="K189" i="22"/>
  <c r="T169" i="22"/>
  <c r="O157" i="22"/>
  <c r="AC138" i="22"/>
  <c r="T157" i="22"/>
  <c r="L157" i="22"/>
  <c r="N144" i="22"/>
  <c r="AA133" i="22"/>
  <c r="K185" i="22"/>
  <c r="G177" i="22"/>
  <c r="Q150" i="22"/>
  <c r="R149" i="22"/>
  <c r="L146" i="22"/>
  <c r="AF147" i="22"/>
  <c r="H177" i="22"/>
  <c r="G165" i="22"/>
  <c r="AC175" i="22"/>
  <c r="AD175" i="22"/>
  <c r="T158" i="22"/>
  <c r="AG176" i="22"/>
  <c r="G183" i="22"/>
  <c r="Y174" i="22"/>
  <c r="G155" i="22"/>
  <c r="J132" i="22"/>
  <c r="I140" i="22"/>
  <c r="AB183" i="22"/>
  <c r="H161" i="22"/>
  <c r="O189" i="22"/>
  <c r="X177" i="22"/>
  <c r="AF165" i="22"/>
  <c r="Y175" i="22"/>
  <c r="AB189" i="22"/>
  <c r="AA182" i="22"/>
  <c r="V165" i="22"/>
  <c r="N188" i="22"/>
  <c r="O186" i="22"/>
  <c r="AG188" i="22"/>
  <c r="P179" i="22"/>
  <c r="AF173" i="22"/>
  <c r="AA162" i="22"/>
  <c r="Z147" i="22"/>
  <c r="I176" i="22"/>
  <c r="M173" i="22"/>
  <c r="L172" i="22"/>
  <c r="R153" i="22"/>
  <c r="AC188" i="22"/>
  <c r="N153" i="22"/>
  <c r="AG181" i="22"/>
  <c r="AD178" i="22"/>
  <c r="AD172" i="22"/>
  <c r="AA153" i="22"/>
  <c r="AB187" i="22"/>
  <c r="J184" i="22"/>
  <c r="AG163" i="22"/>
  <c r="Y184" i="22"/>
  <c r="I183" i="22"/>
  <c r="AG168" i="22"/>
  <c r="Z155" i="22"/>
  <c r="K186" i="22"/>
  <c r="W169" i="22"/>
  <c r="W154" i="22"/>
  <c r="M138" i="22"/>
  <c r="W157" i="22"/>
  <c r="X157" i="22"/>
  <c r="N158" i="22"/>
  <c r="AC144" i="22"/>
  <c r="P133" i="22"/>
  <c r="O185" i="22"/>
  <c r="S175" i="22"/>
  <c r="AE150" i="22"/>
  <c r="AF149" i="22"/>
  <c r="M146" i="22"/>
  <c r="M151" i="22"/>
  <c r="AE177" i="22"/>
  <c r="AA175" i="22"/>
  <c r="U176" i="22"/>
  <c r="G178" i="22"/>
  <c r="K170" i="22"/>
  <c r="Z177" i="22"/>
  <c r="I180" i="22"/>
  <c r="J174" i="22"/>
  <c r="AA154" i="22"/>
  <c r="AC148" i="22"/>
  <c r="M140" i="22"/>
  <c r="H183" i="22"/>
  <c r="AG183" i="22"/>
  <c r="U168" i="22"/>
  <c r="L155" i="22"/>
  <c r="N182" i="22"/>
  <c r="Y169" i="22"/>
  <c r="W153" i="22"/>
  <c r="L137" i="22"/>
  <c r="Y157" i="22"/>
  <c r="U155" i="22"/>
  <c r="H154" i="22"/>
  <c r="AD144" i="22"/>
  <c r="AB133" i="22"/>
  <c r="W185" i="22"/>
  <c r="G174" i="22"/>
  <c r="AF150" i="22"/>
  <c r="H149" i="22"/>
  <c r="AA146" i="22"/>
  <c r="AA151" i="22"/>
  <c r="R179" i="22"/>
  <c r="T176" i="22"/>
  <c r="M177" i="22"/>
  <c r="G181" i="22"/>
  <c r="AG170" i="22"/>
  <c r="I182" i="22"/>
  <c r="N180" i="22"/>
  <c r="AB174" i="22"/>
  <c r="R154" i="22"/>
  <c r="Z143" i="22"/>
  <c r="U124" i="22"/>
  <c r="N183" i="22"/>
  <c r="J183" i="22"/>
  <c r="J168" i="22"/>
  <c r="AA155" i="22"/>
  <c r="N179" i="22"/>
  <c r="R169" i="22"/>
  <c r="X152" i="22"/>
  <c r="Y133" i="22"/>
  <c r="K157" i="22"/>
  <c r="N185" i="22"/>
  <c r="H153" i="22"/>
  <c r="P144" i="22"/>
  <c r="T132" i="22"/>
  <c r="M185" i="22"/>
  <c r="M168" i="22"/>
  <c r="G150" i="22"/>
  <c r="W149" i="22"/>
  <c r="P146" i="22"/>
  <c r="L152" i="22"/>
  <c r="Q182" i="22"/>
  <c r="K177" i="22"/>
  <c r="O152" i="22"/>
  <c r="U182" i="22"/>
  <c r="W177" i="22"/>
  <c r="AG182" i="22"/>
  <c r="T180" i="22"/>
  <c r="S172" i="22"/>
  <c r="AF154" i="22"/>
  <c r="K135" i="22"/>
  <c r="V124" i="22"/>
  <c r="O183" i="22"/>
  <c r="V183" i="22"/>
  <c r="V168" i="22"/>
  <c r="O155" i="22"/>
  <c r="M176" i="22"/>
  <c r="P169" i="22"/>
  <c r="Y151" i="22"/>
  <c r="K133" i="22"/>
  <c r="AE157" i="22"/>
  <c r="T183" i="22"/>
  <c r="I152" i="22"/>
  <c r="AB144" i="22"/>
  <c r="AF125" i="22"/>
  <c r="P185" i="22"/>
  <c r="Y163" i="22"/>
  <c r="U150" i="22"/>
  <c r="I149" i="22"/>
  <c r="Q145" i="22"/>
  <c r="H156" i="22"/>
  <c r="M189" i="22"/>
  <c r="AC181" i="22"/>
  <c r="K156" i="22"/>
  <c r="I184" i="22"/>
  <c r="H151" i="22"/>
  <c r="S187" i="22"/>
  <c r="AF180" i="22"/>
  <c r="AF171" i="22"/>
  <c r="J154" i="22"/>
  <c r="AA135" i="22"/>
  <c r="S166" i="22"/>
  <c r="J158" i="22"/>
  <c r="AE186" i="22"/>
  <c r="R186" i="22"/>
  <c r="S184" i="22"/>
  <c r="AG179" i="22"/>
  <c r="G164" i="22"/>
  <c r="O161" i="22"/>
  <c r="T142" i="22"/>
  <c r="S176" i="22"/>
  <c r="P173" i="22"/>
  <c r="J164" i="22"/>
  <c r="Y147" i="22"/>
  <c r="J188" i="22"/>
  <c r="AE184" i="22"/>
  <c r="T178" i="22"/>
  <c r="Y172" i="22"/>
  <c r="M161" i="22"/>
  <c r="V147" i="22"/>
  <c r="V187" i="22"/>
  <c r="AB184" i="22"/>
  <c r="L153" i="22"/>
  <c r="W183" i="22"/>
  <c r="L183" i="22"/>
  <c r="O168" i="22"/>
  <c r="Q155" i="22"/>
  <c r="AF174" i="22"/>
  <c r="AB169" i="22"/>
  <c r="T149" i="22"/>
  <c r="AA132" i="22"/>
  <c r="M157" i="22"/>
  <c r="Q180" i="22"/>
  <c r="K151" i="22"/>
  <c r="Y139" i="22"/>
  <c r="AB125" i="22"/>
  <c r="AB185" i="22"/>
  <c r="L162" i="22"/>
  <c r="W150" i="22"/>
  <c r="X149" i="22"/>
  <c r="W142" i="22"/>
  <c r="H158" i="22"/>
  <c r="S147" i="22"/>
  <c r="N142" i="22"/>
  <c r="AG156" i="22"/>
  <c r="M187" i="22"/>
  <c r="W151" i="22"/>
  <c r="Y187" i="22"/>
  <c r="V180" i="22"/>
  <c r="O171" i="22"/>
  <c r="AB154" i="22"/>
  <c r="R159" i="22"/>
  <c r="T166" i="22"/>
  <c r="V162" i="22"/>
  <c r="P152" i="22"/>
  <c r="H188" i="22"/>
  <c r="J176" i="22"/>
  <c r="AE173" i="22"/>
  <c r="Y164" i="22"/>
  <c r="O163" i="22"/>
  <c r="M145" i="22"/>
  <c r="Z188" i="22"/>
  <c r="X188" i="22"/>
  <c r="AB181" i="22"/>
  <c r="AC178" i="22"/>
  <c r="X172" i="22"/>
  <c r="AC163" i="22"/>
  <c r="V161" i="22"/>
  <c r="W188" i="22"/>
  <c r="J187" i="22"/>
  <c r="V184" i="22"/>
  <c r="AB163" i="22"/>
  <c r="Y153" i="22"/>
  <c r="Q183" i="22"/>
  <c r="U183" i="22"/>
  <c r="I168" i="22"/>
  <c r="AB168" i="22"/>
  <c r="AE155" i="22"/>
  <c r="Z184" i="22"/>
  <c r="N169" i="22"/>
  <c r="AG169" i="22"/>
  <c r="Y150" i="22"/>
  <c r="AC137" i="22"/>
  <c r="AC186" i="22"/>
  <c r="AA157" i="22"/>
  <c r="AF181" i="22"/>
  <c r="X156" i="22"/>
  <c r="I144" i="22"/>
  <c r="U137" i="22"/>
  <c r="P125" i="22"/>
  <c r="T185" i="22"/>
  <c r="Y181" i="22"/>
  <c r="G154" i="22"/>
  <c r="H150" i="22"/>
  <c r="AG149" i="22"/>
  <c r="G146" i="22"/>
  <c r="T138" i="22"/>
  <c r="Z156" i="22"/>
  <c r="X178" i="22"/>
  <c r="Z161" i="22"/>
  <c r="N189" i="22"/>
  <c r="W173" i="22"/>
  <c r="AC161" i="22"/>
  <c r="W179" i="22"/>
  <c r="Q165" i="22"/>
  <c r="H182" i="22"/>
  <c r="H173" i="22"/>
  <c r="H189" i="22"/>
  <c r="W181" i="22"/>
  <c r="AD180" i="22"/>
  <c r="R174" i="22"/>
  <c r="AC169" i="22"/>
  <c r="P154" i="22"/>
  <c r="V138" i="22"/>
  <c r="M159" i="22"/>
  <c r="L166" i="22"/>
  <c r="Z166" i="22"/>
  <c r="N159" i="22"/>
  <c r="L140" i="22"/>
  <c r="K166" i="22"/>
  <c r="M117" i="22"/>
  <c r="Z168" i="22"/>
  <c r="AC165" i="22"/>
  <c r="N152" i="22"/>
  <c r="T182" i="22"/>
  <c r="AE165" i="22"/>
  <c r="AF184" i="22"/>
  <c r="AD179" i="22"/>
  <c r="T156" i="22"/>
  <c r="N178" i="22"/>
  <c r="O177" i="22"/>
  <c r="W180" i="22"/>
  <c r="W174" i="22"/>
  <c r="Q171" i="22"/>
  <c r="X154" i="22"/>
  <c r="W139" i="22"/>
  <c r="R135" i="22"/>
  <c r="U159" i="22"/>
  <c r="O136" i="22"/>
  <c r="AD148" i="22"/>
  <c r="R162" i="22"/>
  <c r="L147" i="22"/>
  <c r="L178" i="22"/>
  <c r="AB176" i="22"/>
  <c r="U173" i="22"/>
  <c r="V164" i="22"/>
  <c r="P151" i="22"/>
  <c r="AE188" i="22"/>
  <c r="P188" i="22"/>
  <c r="H184" i="22"/>
  <c r="V181" i="22"/>
  <c r="P178" i="22"/>
  <c r="V172" i="22"/>
  <c r="AD161" i="22"/>
  <c r="T147" i="22"/>
  <c r="AF187" i="22"/>
  <c r="AC184" i="22"/>
  <c r="R184" i="22"/>
  <c r="V163" i="22"/>
  <c r="J145" i="22"/>
  <c r="AC183" i="22"/>
  <c r="X183" i="22"/>
  <c r="L168" i="22"/>
  <c r="I155" i="22"/>
  <c r="P155" i="22"/>
  <c r="O173" i="22"/>
  <c r="H169" i="22"/>
  <c r="M164" i="22"/>
  <c r="Z145" i="22"/>
  <c r="M132" i="22"/>
  <c r="G157" i="22"/>
  <c r="J157" i="22"/>
  <c r="U172" i="22"/>
  <c r="K150" i="22"/>
  <c r="J144" i="22"/>
  <c r="AB137" i="22"/>
  <c r="Z185" i="22"/>
  <c r="I185" i="22"/>
  <c r="T172" i="22"/>
  <c r="O150" i="22"/>
  <c r="P150" i="22"/>
  <c r="P149" i="22"/>
  <c r="J146" i="22"/>
  <c r="L142" i="22"/>
  <c r="AA165" i="22"/>
  <c r="AG147" i="22"/>
  <c r="Z172" i="22"/>
  <c r="AC152" i="22"/>
  <c r="S189" i="22"/>
  <c r="H172" i="22"/>
  <c r="H187" i="22"/>
  <c r="AC182" i="22"/>
  <c r="Q161" i="22"/>
  <c r="K179" i="22"/>
  <c r="AF177" i="22"/>
  <c r="L180" i="22"/>
  <c r="X174" i="22"/>
  <c r="Z171" i="22"/>
  <c r="Y154" i="22"/>
  <c r="M139" i="22"/>
  <c r="I135" i="22"/>
  <c r="L159" i="22"/>
  <c r="AA129" i="22"/>
  <c r="X148" i="22"/>
  <c r="O164" i="22"/>
  <c r="AB151" i="22"/>
  <c r="G188" i="22"/>
  <c r="AB188" i="22"/>
  <c r="AD181" i="22"/>
  <c r="L181" i="22"/>
  <c r="AB178" i="22"/>
  <c r="O172" i="22"/>
  <c r="P161" i="22"/>
  <c r="P147" i="22"/>
  <c r="W187" i="22"/>
  <c r="N184" i="22"/>
  <c r="AD184" i="22"/>
  <c r="L163" i="22"/>
  <c r="V145" i="22"/>
  <c r="M183" i="22"/>
  <c r="S168" i="22"/>
  <c r="AE168" i="22"/>
  <c r="Y155" i="22"/>
  <c r="AC155" i="22"/>
  <c r="AE171" i="22"/>
  <c r="AA169" i="22"/>
  <c r="AE161" i="22"/>
  <c r="Q144" i="22"/>
  <c r="X125" i="22"/>
  <c r="AD157" i="22"/>
  <c r="V157" i="22"/>
  <c r="H171" i="22"/>
  <c r="U147" i="22"/>
  <c r="V144" i="22"/>
  <c r="T133" i="22"/>
  <c r="AC185" i="22"/>
  <c r="U185" i="22"/>
  <c r="AD169" i="22"/>
  <c r="AD150" i="22"/>
  <c r="AB150" i="22"/>
  <c r="AB149" i="22"/>
  <c r="V146" i="22"/>
  <c r="R147" i="22"/>
  <c r="T170" i="22"/>
  <c r="N151" i="22"/>
  <c r="S173" i="22"/>
  <c r="J156" i="22"/>
  <c r="AE151" i="22"/>
  <c r="AE172" i="22"/>
  <c r="T189" i="22"/>
  <c r="S156" i="22"/>
  <c r="G162" i="22"/>
  <c r="AF179" i="22"/>
  <c r="X182" i="22"/>
  <c r="M180" i="22"/>
  <c r="Z174" i="22"/>
  <c r="K171" i="22"/>
  <c r="L154" i="22"/>
  <c r="Q139" i="22"/>
  <c r="Y135" i="22"/>
  <c r="U143" i="22"/>
  <c r="Q129" i="22"/>
  <c r="L143" i="22"/>
  <c r="N141" i="22"/>
  <c r="P129" i="22"/>
  <c r="AB136" i="22"/>
  <c r="T130" i="22"/>
  <c r="AC156" i="22"/>
  <c r="S179" i="22"/>
  <c r="H165" i="22"/>
  <c r="L158" i="22"/>
  <c r="N177" i="22"/>
  <c r="Q156" i="22"/>
  <c r="O175" i="22"/>
  <c r="S165" i="22"/>
  <c r="T187" i="22"/>
  <c r="R189" i="22"/>
  <c r="P180" i="22"/>
  <c r="AA174" i="22"/>
  <c r="J171" i="22"/>
  <c r="S154" i="22"/>
  <c r="U138" i="22"/>
  <c r="AA159" i="22"/>
  <c r="K141" i="22"/>
  <c r="Y166" i="22"/>
  <c r="O134" i="22"/>
  <c r="AD130" i="22"/>
  <c r="K182" i="22"/>
  <c r="H157" i="22"/>
  <c r="Y188" i="22"/>
  <c r="M165" i="22"/>
  <c r="G149" i="22"/>
  <c r="O144" i="22"/>
  <c r="W137" i="22"/>
  <c r="S125" i="22"/>
  <c r="AF185" i="22"/>
  <c r="J185" i="22"/>
  <c r="G171" i="22"/>
  <c r="N150" i="22"/>
  <c r="I150" i="22"/>
  <c r="S149" i="22"/>
  <c r="AC146" i="22"/>
  <c r="AB146" i="22"/>
  <c r="Y142" i="22"/>
  <c r="M162" i="22"/>
  <c r="Z181" i="22"/>
  <c r="AE158" i="22"/>
  <c r="Y178" i="22"/>
  <c r="AF156" i="22"/>
  <c r="T179" i="22"/>
  <c r="T162" i="22"/>
  <c r="W176" i="22"/>
  <c r="W189" i="22"/>
  <c r="T177" i="22"/>
  <c r="AE182" i="22"/>
  <c r="AE164" i="22"/>
  <c r="Q181" i="22"/>
  <c r="AF170" i="22"/>
  <c r="AF132" i="22"/>
  <c r="AE180" i="22"/>
  <c r="S178" i="22"/>
  <c r="H174" i="22"/>
  <c r="N171" i="22"/>
  <c r="AG171" i="22"/>
  <c r="K154" i="22"/>
  <c r="V154" i="22"/>
  <c r="AD139" i="22"/>
  <c r="V132" i="22"/>
  <c r="H129" i="22"/>
  <c r="AB159" i="22"/>
  <c r="X141" i="22"/>
  <c r="O129" i="22"/>
  <c r="I166" i="22"/>
  <c r="W143" i="22"/>
  <c r="R121" i="22"/>
  <c r="AD143" i="22"/>
  <c r="U121" i="22"/>
  <c r="R110" i="22"/>
  <c r="S182" i="22"/>
  <c r="S162" i="22"/>
  <c r="Q151" i="22"/>
  <c r="U164" i="22"/>
  <c r="AE178" i="22"/>
  <c r="S152" i="22"/>
  <c r="AD189" i="22"/>
  <c r="G152" i="22"/>
  <c r="Q172" i="22"/>
  <c r="T184" i="22"/>
  <c r="Q177" i="22"/>
  <c r="H180" i="22"/>
  <c r="U180" i="22"/>
  <c r="AG174" i="22"/>
  <c r="V174" i="22"/>
  <c r="W171" i="22"/>
  <c r="L171" i="22"/>
  <c r="Z154" i="22"/>
  <c r="AG153" i="22"/>
  <c r="S138" i="22"/>
  <c r="AD141" i="22"/>
  <c r="AD159" i="22"/>
  <c r="U148" i="22"/>
  <c r="AC140" i="22"/>
  <c r="G124" i="22"/>
  <c r="P166" i="22"/>
  <c r="S136" i="22"/>
  <c r="AC134" i="22"/>
  <c r="G182" i="22"/>
  <c r="AG180" i="22"/>
  <c r="J180" i="22"/>
  <c r="L174" i="22"/>
  <c r="O174" i="22"/>
  <c r="Y171" i="22"/>
  <c r="X171" i="22"/>
  <c r="M154" i="22"/>
  <c r="O147" i="22"/>
  <c r="Q138" i="22"/>
  <c r="W136" i="22"/>
  <c r="Q159" i="22"/>
  <c r="M166" i="22"/>
  <c r="AD140" i="22"/>
  <c r="H124" i="22"/>
  <c r="AF183" i="22"/>
  <c r="Q136" i="22"/>
  <c r="AG134" i="22"/>
  <c r="AG128" i="22"/>
  <c r="V131" i="22"/>
  <c r="AG157" i="22"/>
  <c r="R177" i="22"/>
  <c r="N155" i="22"/>
  <c r="G144" i="22"/>
  <c r="X142" i="22"/>
  <c r="O133" i="22"/>
  <c r="Y185" i="22"/>
  <c r="AD185" i="22"/>
  <c r="G180" i="22"/>
  <c r="W156" i="22"/>
  <c r="R150" i="22"/>
  <c r="O149" i="22"/>
  <c r="Y149" i="22"/>
  <c r="Z146" i="22"/>
  <c r="S133" i="22"/>
  <c r="Z152" i="22"/>
  <c r="Z175" i="22"/>
  <c r="AC151" i="22"/>
  <c r="U170" i="22"/>
  <c r="AA142" i="22"/>
  <c r="AD165" i="22"/>
  <c r="AD152" i="22"/>
  <c r="Y170" i="22"/>
  <c r="AE181" i="22"/>
  <c r="S158" i="22"/>
  <c r="R165" i="22"/>
  <c r="U158" i="22"/>
  <c r="H176" i="22"/>
  <c r="W184" i="22"/>
  <c r="G189" i="22"/>
  <c r="K180" i="22"/>
  <c r="O180" i="22"/>
  <c r="N174" i="22"/>
  <c r="P174" i="22"/>
  <c r="S171" i="22"/>
  <c r="G168" i="22"/>
  <c r="AE154" i="22"/>
  <c r="Y144" i="22"/>
  <c r="I138" i="22"/>
  <c r="S135" i="22"/>
  <c r="Y159" i="22"/>
  <c r="AB141" i="22"/>
  <c r="AE140" i="22"/>
  <c r="I124" i="22"/>
  <c r="Z163" i="22"/>
  <c r="Y167" i="22"/>
  <c r="H112" i="22"/>
  <c r="W148" i="22"/>
  <c r="AG167" i="22"/>
  <c r="V118" i="22"/>
  <c r="I119" i="22"/>
  <c r="Y111" i="22"/>
  <c r="Q189" i="22"/>
  <c r="X180" i="22"/>
  <c r="R180" i="22"/>
  <c r="Q174" i="22"/>
  <c r="M171" i="22"/>
  <c r="I171" i="22"/>
  <c r="I154" i="22"/>
  <c r="AG154" i="22"/>
  <c r="Z139" i="22"/>
  <c r="U132" i="22"/>
  <c r="W135" i="22"/>
  <c r="AC159" i="22"/>
  <c r="W141" i="22"/>
  <c r="N129" i="22"/>
  <c r="W166" i="22"/>
  <c r="P148" i="22"/>
  <c r="U126" i="22"/>
  <c r="M143" i="22"/>
  <c r="AG136" i="22"/>
  <c r="I130" i="22"/>
  <c r="AB121" i="22"/>
  <c r="AA131" i="22"/>
  <c r="R111" i="22"/>
  <c r="J141" i="22"/>
  <c r="T140" i="22"/>
  <c r="AC129" i="22"/>
  <c r="W124" i="22"/>
  <c r="AF166" i="22"/>
  <c r="L148" i="22"/>
  <c r="N143" i="22"/>
  <c r="J136" i="22"/>
  <c r="Z130" i="22"/>
  <c r="V115" i="22"/>
  <c r="P114" i="22"/>
  <c r="O120" i="22"/>
  <c r="J130" i="22"/>
  <c r="O115" i="22"/>
  <c r="AD114" i="22"/>
  <c r="O159" i="22"/>
  <c r="H120" i="22"/>
  <c r="H140" i="22"/>
  <c r="O135" i="22"/>
  <c r="W159" i="22"/>
  <c r="I159" i="22"/>
  <c r="AG141" i="22"/>
  <c r="T136" i="22"/>
  <c r="V140" i="22"/>
  <c r="AD129" i="22"/>
  <c r="X166" i="22"/>
  <c r="AC166" i="22"/>
  <c r="G148" i="22"/>
  <c r="O143" i="22"/>
  <c r="O167" i="22"/>
  <c r="AE126" i="22"/>
  <c r="K113" i="22"/>
  <c r="S112" i="22"/>
  <c r="J118" i="22"/>
  <c r="T119" i="22"/>
  <c r="AB138" i="22"/>
  <c r="AC135" i="22"/>
  <c r="P135" i="22"/>
  <c r="Z159" i="22"/>
  <c r="AG159" i="22"/>
  <c r="Q141" i="22"/>
  <c r="G159" i="22"/>
  <c r="Z140" i="22"/>
  <c r="AB129" i="22"/>
  <c r="AG166" i="22"/>
  <c r="J166" i="22"/>
  <c r="R148" i="22"/>
  <c r="P143" i="22"/>
  <c r="M167" i="22"/>
  <c r="T126" i="22"/>
  <c r="AD113" i="22"/>
  <c r="AD127" i="22"/>
  <c r="T117" i="22"/>
  <c r="K110" i="22"/>
  <c r="R132" i="22"/>
  <c r="Q135" i="22"/>
  <c r="AB135" i="22"/>
  <c r="H159" i="22"/>
  <c r="J159" i="22"/>
  <c r="Z141" i="22"/>
  <c r="Z148" i="22"/>
  <c r="P140" i="22"/>
  <c r="Y124" i="22"/>
  <c r="N166" i="22"/>
  <c r="V166" i="22"/>
  <c r="S148" i="22"/>
  <c r="J143" i="22"/>
  <c r="T167" i="22"/>
  <c r="V126" i="22"/>
  <c r="R113" i="22"/>
  <c r="X120" i="22"/>
  <c r="L110" i="22"/>
  <c r="AE139" i="22"/>
  <c r="I132" i="22"/>
  <c r="AF135" i="22"/>
  <c r="Z129" i="22"/>
  <c r="AE159" i="22"/>
  <c r="V159" i="22"/>
  <c r="P141" i="22"/>
  <c r="T143" i="22"/>
  <c r="AB140" i="22"/>
  <c r="T124" i="22"/>
  <c r="Q166" i="22"/>
  <c r="O166" i="22"/>
  <c r="AG148" i="22"/>
  <c r="V143" i="22"/>
  <c r="Q167" i="22"/>
  <c r="M112" i="22"/>
  <c r="T134" i="22"/>
  <c r="V122" i="22"/>
  <c r="AD174" i="22"/>
  <c r="AC171" i="22"/>
  <c r="T163" i="22"/>
  <c r="Q154" i="22"/>
  <c r="Y146" i="22"/>
  <c r="V139" i="22"/>
  <c r="AG132" i="22"/>
  <c r="AG135" i="22"/>
  <c r="AA124" i="22"/>
  <c r="AF159" i="22"/>
  <c r="X159" i="22"/>
  <c r="R141" i="22"/>
  <c r="K140" i="22"/>
  <c r="X129" i="22"/>
  <c r="AG124" i="22"/>
  <c r="U166" i="22"/>
  <c r="AB166" i="22"/>
  <c r="V148" i="22"/>
  <c r="R136" i="22"/>
  <c r="L167" i="22"/>
  <c r="AC121" i="22"/>
  <c r="U134" i="22"/>
  <c r="N160" i="22"/>
  <c r="H148" i="22"/>
  <c r="I148" i="22"/>
  <c r="X143" i="22"/>
  <c r="G136" i="22"/>
  <c r="V136" i="22"/>
  <c r="G167" i="22"/>
  <c r="AG130" i="22"/>
  <c r="Z126" i="22"/>
  <c r="AB128" i="22"/>
  <c r="W118" i="22"/>
  <c r="G113" i="22"/>
  <c r="L134" i="22"/>
  <c r="AB131" i="22"/>
  <c r="AF112" i="22"/>
  <c r="M111" i="22"/>
  <c r="S111" i="22"/>
  <c r="U117" i="22"/>
  <c r="S116" i="22"/>
  <c r="Z167" i="22"/>
  <c r="P130" i="22"/>
  <c r="M126" i="22"/>
  <c r="U127" i="22"/>
  <c r="R117" i="22"/>
  <c r="V113" i="22"/>
  <c r="AB134" i="22"/>
  <c r="U128" i="22"/>
  <c r="L127" i="22"/>
  <c r="AC160" i="22"/>
  <c r="J110" i="22"/>
  <c r="N117" i="22"/>
  <c r="V120" i="22"/>
  <c r="AB116" i="22"/>
  <c r="M148" i="22"/>
  <c r="Y148" i="22"/>
  <c r="K143" i="22"/>
  <c r="P136" i="22"/>
  <c r="AA167" i="22"/>
  <c r="AB167" i="22"/>
  <c r="L130" i="22"/>
  <c r="O126" i="22"/>
  <c r="J121" i="22"/>
  <c r="S115" i="22"/>
  <c r="J113" i="22"/>
  <c r="R134" i="22"/>
  <c r="V114" i="22"/>
  <c r="M127" i="22"/>
  <c r="AE160" i="22"/>
  <c r="K120" i="22"/>
  <c r="AC116" i="22"/>
  <c r="J148" i="22"/>
  <c r="Y143" i="22"/>
  <c r="AF136" i="22"/>
  <c r="AC167" i="22"/>
  <c r="U167" i="22"/>
  <c r="M130" i="22"/>
  <c r="G126" i="22"/>
  <c r="K121" i="22"/>
  <c r="G115" i="22"/>
  <c r="P113" i="22"/>
  <c r="Y134" i="22"/>
  <c r="O114" i="22"/>
  <c r="I127" i="22"/>
  <c r="AF160" i="22"/>
  <c r="R120" i="22"/>
  <c r="Y120" i="22"/>
  <c r="T116" i="22"/>
  <c r="AE141" i="22"/>
  <c r="AG140" i="22"/>
  <c r="N140" i="22"/>
  <c r="I129" i="22"/>
  <c r="AB124" i="22"/>
  <c r="H166" i="22"/>
  <c r="R166" i="22"/>
  <c r="Q148" i="22"/>
  <c r="AB148" i="22"/>
  <c r="Q143" i="22"/>
  <c r="K136" i="22"/>
  <c r="H167" i="22"/>
  <c r="AF143" i="22"/>
  <c r="AC128" i="22"/>
  <c r="AC119" i="22"/>
  <c r="G121" i="22"/>
  <c r="P115" i="22"/>
  <c r="H113" i="22"/>
  <c r="AF131" i="22"/>
  <c r="T114" i="22"/>
  <c r="N122" i="22"/>
  <c r="V160" i="22"/>
  <c r="S118" i="22"/>
  <c r="X128" i="22"/>
  <c r="AE110" i="22"/>
  <c r="V110" i="22"/>
  <c r="S159" i="22"/>
  <c r="AA148" i="22"/>
  <c r="I141" i="22"/>
  <c r="J140" i="22"/>
  <c r="AA140" i="22"/>
  <c r="V129" i="22"/>
  <c r="J124" i="22"/>
  <c r="AE166" i="22"/>
  <c r="AD166" i="22"/>
  <c r="AE148" i="22"/>
  <c r="Z144" i="22"/>
  <c r="AE143" i="22"/>
  <c r="Z136" i="22"/>
  <c r="K167" i="22"/>
  <c r="AA136" i="22"/>
  <c r="Y127" i="22"/>
  <c r="AD118" i="22"/>
  <c r="S121" i="22"/>
  <c r="AD115" i="22"/>
  <c r="T113" i="22"/>
  <c r="W131" i="22"/>
  <c r="W112" i="22"/>
  <c r="Y122" i="22"/>
  <c r="K128" i="22"/>
  <c r="M118" i="22"/>
  <c r="H128" i="22"/>
  <c r="AD119" i="22"/>
  <c r="H110" i="22"/>
  <c r="I126" i="22"/>
  <c r="AE115" i="22"/>
  <c r="T121" i="22"/>
  <c r="AF115" i="22"/>
  <c r="Z113" i="22"/>
  <c r="S131" i="22"/>
  <c r="X112" i="22"/>
  <c r="O122" i="22"/>
  <c r="L118" i="22"/>
  <c r="T118" i="22"/>
  <c r="R128" i="22"/>
  <c r="P119" i="22"/>
  <c r="N148" i="22"/>
  <c r="AF148" i="22"/>
  <c r="AG143" i="22"/>
  <c r="AB143" i="22"/>
  <c r="I136" i="22"/>
  <c r="AF167" i="22"/>
  <c r="W130" i="22"/>
  <c r="K126" i="22"/>
  <c r="L113" i="22"/>
  <c r="I121" i="22"/>
  <c r="Z115" i="22"/>
  <c r="S134" i="22"/>
  <c r="Y131" i="22"/>
  <c r="K112" i="22"/>
  <c r="P122" i="22"/>
  <c r="K116" i="22"/>
  <c r="V117" i="22"/>
  <c r="G128" i="22"/>
  <c r="S119" i="22"/>
  <c r="W167" i="22"/>
  <c r="X167" i="22"/>
  <c r="O130" i="22"/>
  <c r="V130" i="22"/>
  <c r="W126" i="22"/>
  <c r="M122" i="22"/>
  <c r="O131" i="22"/>
  <c r="V121" i="22"/>
  <c r="AB119" i="22"/>
  <c r="AC115" i="22"/>
  <c r="V116" i="22"/>
  <c r="AG113" i="22"/>
  <c r="G134" i="22"/>
  <c r="I134" i="22"/>
  <c r="X131" i="22"/>
  <c r="P131" i="22"/>
  <c r="AC114" i="22"/>
  <c r="J112" i="22"/>
  <c r="T112" i="22"/>
  <c r="AF127" i="22"/>
  <c r="W128" i="22"/>
  <c r="AB122" i="22"/>
  <c r="Q117" i="22"/>
  <c r="K160" i="22"/>
  <c r="J160" i="22"/>
  <c r="J117" i="22"/>
  <c r="AG111" i="22"/>
  <c r="K187" i="22"/>
  <c r="U118" i="22"/>
  <c r="W117" i="22"/>
  <c r="AG117" i="22"/>
  <c r="Y128" i="22"/>
  <c r="T128" i="22"/>
  <c r="J120" i="22"/>
  <c r="AA120" i="22"/>
  <c r="O119" i="22"/>
  <c r="AF119" i="22"/>
  <c r="M116" i="22"/>
  <c r="Y110" i="22"/>
  <c r="T110" i="22"/>
  <c r="AF110" i="22"/>
  <c r="R127" i="22"/>
  <c r="V127" i="22"/>
  <c r="R122" i="22"/>
  <c r="AC122" i="22"/>
  <c r="R119" i="22"/>
  <c r="L160" i="22"/>
  <c r="O160" i="22"/>
  <c r="Y114" i="22"/>
  <c r="U111" i="22"/>
  <c r="T137" i="22"/>
  <c r="Y118" i="22"/>
  <c r="AC117" i="22"/>
  <c r="Z117" i="22"/>
  <c r="AA128" i="22"/>
  <c r="M128" i="22"/>
  <c r="AD120" i="22"/>
  <c r="T120" i="22"/>
  <c r="X119" i="22"/>
  <c r="U119" i="22"/>
  <c r="O116" i="22"/>
  <c r="AA110" i="22"/>
  <c r="AA141" i="22"/>
  <c r="X134" i="22"/>
  <c r="K130" i="22"/>
  <c r="H126" i="22"/>
  <c r="N126" i="22"/>
  <c r="X117" i="22"/>
  <c r="L122" i="22"/>
  <c r="AF121" i="22"/>
  <c r="W116" i="22"/>
  <c r="H115" i="22"/>
  <c r="I113" i="22"/>
  <c r="AF113" i="22"/>
  <c r="M134" i="22"/>
  <c r="J134" i="22"/>
  <c r="G131" i="22"/>
  <c r="N127" i="22"/>
  <c r="Q114" i="22"/>
  <c r="Y112" i="22"/>
  <c r="S127" i="22"/>
  <c r="J127" i="22"/>
  <c r="S122" i="22"/>
  <c r="Q122" i="22"/>
  <c r="Q116" i="22"/>
  <c r="M160" i="22"/>
  <c r="AA160" i="22"/>
  <c r="AC112" i="22"/>
  <c r="H111" i="22"/>
  <c r="Q120" i="22"/>
  <c r="N118" i="22"/>
  <c r="AD117" i="22"/>
  <c r="I116" i="22"/>
  <c r="N128" i="22"/>
  <c r="Z128" i="22"/>
  <c r="L120" i="22"/>
  <c r="AF120" i="22"/>
  <c r="W119" i="22"/>
  <c r="AG119" i="22"/>
  <c r="AD116" i="22"/>
  <c r="M110" i="22"/>
  <c r="I120" i="22"/>
  <c r="AC136" i="22"/>
  <c r="AD167" i="22"/>
  <c r="P167" i="22"/>
  <c r="Q131" i="22"/>
  <c r="X130" i="22"/>
  <c r="AC126" i="22"/>
  <c r="AA126" i="22"/>
  <c r="X116" i="22"/>
  <c r="Y121" i="22"/>
  <c r="H121" i="22"/>
  <c r="AA115" i="22"/>
  <c r="T115" i="22"/>
  <c r="W113" i="22"/>
  <c r="N113" i="22"/>
  <c r="P134" i="22"/>
  <c r="V134" i="22"/>
  <c r="T131" i="22"/>
  <c r="AB120" i="22"/>
  <c r="AE114" i="22"/>
  <c r="Q112" i="22"/>
  <c r="T127" i="22"/>
  <c r="W127" i="22"/>
  <c r="G122" i="22"/>
  <c r="AD122" i="22"/>
  <c r="P110" i="22"/>
  <c r="Q160" i="22"/>
  <c r="P160" i="22"/>
  <c r="AE111" i="22"/>
  <c r="T111" i="22"/>
  <c r="G118" i="22"/>
  <c r="Z118" i="22"/>
  <c r="O117" i="22"/>
  <c r="S114" i="22"/>
  <c r="O128" i="22"/>
  <c r="J128" i="22"/>
  <c r="AE120" i="22"/>
  <c r="X135" i="22"/>
  <c r="Y119" i="22"/>
  <c r="N119" i="22"/>
  <c r="N116" i="22"/>
  <c r="AB110" i="22"/>
  <c r="AG114" i="22"/>
  <c r="AD134" i="22"/>
  <c r="K131" i="22"/>
  <c r="H131" i="22"/>
  <c r="AB114" i="22"/>
  <c r="N114" i="22"/>
  <c r="AE112" i="22"/>
  <c r="H127" i="22"/>
  <c r="K127" i="22"/>
  <c r="Z122" i="22"/>
  <c r="I122" i="22"/>
  <c r="AG133" i="22"/>
  <c r="U160" i="22"/>
  <c r="AB160" i="22"/>
  <c r="J111" i="22"/>
  <c r="AF111" i="22"/>
  <c r="X118" i="22"/>
  <c r="O118" i="22"/>
  <c r="P117" i="22"/>
  <c r="AA112" i="22"/>
  <c r="P128" i="22"/>
  <c r="V128" i="22"/>
  <c r="P120" i="22"/>
  <c r="G116" i="22"/>
  <c r="J119" i="22"/>
  <c r="Z119" i="22"/>
  <c r="Z116" i="22"/>
  <c r="S110" i="22"/>
  <c r="AB111" i="22"/>
  <c r="O124" i="22"/>
  <c r="G166" i="22"/>
  <c r="AA166" i="22"/>
  <c r="T148" i="22"/>
  <c r="K148" i="22"/>
  <c r="H143" i="22"/>
  <c r="AD136" i="22"/>
  <c r="U136" i="22"/>
  <c r="AE167" i="22"/>
  <c r="I167" i="22"/>
  <c r="U130" i="22"/>
  <c r="Y130" i="22"/>
  <c r="AD126" i="22"/>
  <c r="AB126" i="22"/>
  <c r="J114" i="22"/>
  <c r="AA121" i="22"/>
  <c r="AG121" i="22"/>
  <c r="U115" i="22"/>
  <c r="N115" i="22"/>
  <c r="X113" i="22"/>
  <c r="Q110" i="22"/>
  <c r="Q134" i="22"/>
  <c r="AE131" i="22"/>
  <c r="U131" i="22"/>
  <c r="U114" i="22"/>
  <c r="Z114" i="22"/>
  <c r="AG112" i="22"/>
  <c r="AC127" i="22"/>
  <c r="X127" i="22"/>
  <c r="H122" i="22"/>
  <c r="W122" i="22"/>
  <c r="T160" i="22"/>
  <c r="W160" i="22"/>
  <c r="R160" i="22"/>
  <c r="X111" i="22"/>
  <c r="N111" i="22"/>
  <c r="I118" i="22"/>
  <c r="AA118" i="22"/>
  <c r="AE117" i="22"/>
  <c r="AG110" i="22"/>
  <c r="Q128" i="22"/>
  <c r="AE125" i="22"/>
  <c r="AG120" i="22"/>
  <c r="R114" i="22"/>
  <c r="AA119" i="22"/>
  <c r="AG116" i="22"/>
  <c r="AA116" i="22"/>
  <c r="U110" i="22"/>
  <c r="J131" i="22"/>
  <c r="AE134" i="22"/>
  <c r="L131" i="22"/>
  <c r="I131" i="22"/>
  <c r="G114" i="22"/>
  <c r="H114" i="22"/>
  <c r="R112" i="22"/>
  <c r="AA127" i="22"/>
  <c r="Q127" i="22"/>
  <c r="AA122" i="22"/>
  <c r="J122" i="22"/>
  <c r="Z160" i="22"/>
  <c r="Y160" i="22"/>
  <c r="AD160" i="22"/>
  <c r="K111" i="22"/>
  <c r="Z111" i="22"/>
  <c r="AB118" i="22"/>
  <c r="H118" i="22"/>
  <c r="H117" i="22"/>
  <c r="AE128" i="22"/>
  <c r="M120" i="22"/>
  <c r="V112" i="22"/>
  <c r="G119" i="22"/>
  <c r="R116" i="22"/>
  <c r="H116" i="22"/>
  <c r="G110" i="22"/>
  <c r="N134" i="22"/>
  <c r="O127" i="22"/>
  <c r="N167" i="22"/>
  <c r="J167" i="22"/>
  <c r="N130" i="22"/>
  <c r="R130" i="22"/>
  <c r="R126" i="22"/>
  <c r="AG126" i="22"/>
  <c r="P111" i="22"/>
  <c r="Q121" i="22"/>
  <c r="N121" i="22"/>
  <c r="M115" i="22"/>
  <c r="L112" i="22"/>
  <c r="AE113" i="22"/>
  <c r="W134" i="22"/>
  <c r="AF134" i="22"/>
  <c r="M131" i="22"/>
  <c r="N131" i="22"/>
  <c r="I114" i="22"/>
  <c r="AF114" i="22"/>
  <c r="N112" i="22"/>
  <c r="AE127" i="22"/>
  <c r="P127" i="22"/>
  <c r="K122" i="22"/>
  <c r="AC120" i="22"/>
  <c r="H160" i="22"/>
  <c r="AG160" i="22"/>
  <c r="W120" i="22"/>
  <c r="L111" i="22"/>
  <c r="AC118" i="22"/>
  <c r="AF118" i="22"/>
  <c r="AF117" i="22"/>
  <c r="S128" i="22"/>
  <c r="S120" i="22"/>
  <c r="N120" i="22"/>
  <c r="G120" i="22"/>
  <c r="AE119" i="22"/>
  <c r="U116" i="22"/>
  <c r="AF116" i="22"/>
  <c r="N110" i="22"/>
  <c r="T181" i="22"/>
  <c r="Q178" i="22"/>
  <c r="K175" i="22"/>
  <c r="K172" i="22"/>
  <c r="Z169" i="22"/>
  <c r="AG164" i="22"/>
  <c r="S163" i="22"/>
  <c r="I162" i="22"/>
  <c r="M156" i="22"/>
  <c r="AC149" i="22"/>
  <c r="N147" i="22"/>
  <c r="U184" i="22"/>
  <c r="AG186" i="22"/>
  <c r="L184" i="22"/>
  <c r="Z182" i="22"/>
  <c r="K181" i="22"/>
  <c r="Y179" i="22"/>
  <c r="H178" i="22"/>
  <c r="X176" i="22"/>
  <c r="Z173" i="22"/>
  <c r="Z170" i="22"/>
  <c r="T186" i="22"/>
  <c r="K184" i="22"/>
  <c r="Y182" i="22"/>
  <c r="O179" i="22"/>
  <c r="N176" i="22"/>
  <c r="Q173" i="22"/>
  <c r="S170" i="22"/>
  <c r="AC180" i="22"/>
  <c r="AD177" i="22"/>
  <c r="AE174" i="22"/>
  <c r="AD171" i="22"/>
  <c r="N170" i="22"/>
  <c r="L182" i="22"/>
  <c r="M179" i="22"/>
  <c r="L176" i="22"/>
  <c r="K173" i="22"/>
  <c r="Z180" i="22"/>
  <c r="AC177" i="22"/>
  <c r="AC174" i="22"/>
  <c r="AA171" i="22"/>
  <c r="H170" i="22"/>
  <c r="W165" i="22"/>
  <c r="K164" i="22"/>
  <c r="AF162" i="22"/>
  <c r="S161" i="22"/>
  <c r="Y158" i="22"/>
  <c r="T154" i="22"/>
  <c r="Q153" i="22"/>
  <c r="R152" i="22"/>
  <c r="S151" i="22"/>
  <c r="S150" i="22"/>
  <c r="M149" i="22"/>
  <c r="Q188" i="22"/>
  <c r="AA185" i="22"/>
  <c r="Q185" i="22"/>
  <c r="AA183" i="22"/>
  <c r="S180" i="22"/>
  <c r="AG178" i="22"/>
  <c r="S177" i="22"/>
  <c r="AF175" i="22"/>
  <c r="T174" i="22"/>
  <c r="Z123" i="22"/>
  <c r="M123" i="22"/>
  <c r="K123" i="22"/>
  <c r="S137" i="22"/>
  <c r="AF133" i="22"/>
  <c r="R133" i="22"/>
  <c r="AD125" i="22"/>
  <c r="Q125" i="22"/>
  <c r="X123" i="22"/>
  <c r="Y180" i="22"/>
  <c r="Y176" i="22"/>
  <c r="AF172" i="22"/>
  <c r="I172" i="22"/>
  <c r="Q169" i="22"/>
  <c r="W164" i="22"/>
  <c r="Q157" i="22"/>
  <c r="O153" i="22"/>
  <c r="AG151" i="22"/>
  <c r="M150" i="22"/>
  <c r="W147" i="22"/>
  <c r="O146" i="22"/>
  <c r="U145" i="22"/>
  <c r="T144" i="22"/>
  <c r="Z142" i="22"/>
  <c r="N139" i="22"/>
  <c r="X138" i="22"/>
  <c r="AG137" i="22"/>
  <c r="J137" i="22"/>
  <c r="V133" i="22"/>
  <c r="AE132" i="22"/>
  <c r="L132" i="22"/>
  <c r="M125" i="22"/>
  <c r="R123" i="22"/>
  <c r="I146" i="22"/>
  <c r="Q142" i="22"/>
  <c r="O138" i="22"/>
  <c r="N136" i="22"/>
  <c r="N133" i="22"/>
  <c r="W129" i="22"/>
  <c r="AG123" i="22"/>
  <c r="G169" i="22"/>
  <c r="L164" i="22"/>
  <c r="AF161" i="22"/>
  <c r="N157" i="22"/>
  <c r="AD154" i="22"/>
  <c r="I153" i="22"/>
  <c r="AF151" i="22"/>
  <c r="L150" i="22"/>
  <c r="M147" i="22"/>
  <c r="N146" i="22"/>
  <c r="S145" i="22"/>
  <c r="S144" i="22"/>
  <c r="U142" i="22"/>
  <c r="G140" i="22"/>
  <c r="L139" i="22"/>
  <c r="R138" i="22"/>
  <c r="AF137" i="22"/>
  <c r="I137" i="22"/>
  <c r="Z135" i="22"/>
  <c r="U133" i="22"/>
  <c r="AD132" i="22"/>
  <c r="K132" i="22"/>
  <c r="Y129" i="22"/>
  <c r="G129" i="22"/>
  <c r="AG125" i="22"/>
  <c r="L125" i="22"/>
  <c r="Z124" i="22"/>
  <c r="Q123" i="22"/>
  <c r="H147" i="22"/>
  <c r="S143" i="22"/>
  <c r="AF140" i="22"/>
  <c r="AD137" i="22"/>
  <c r="I125" i="22"/>
  <c r="AC179" i="22"/>
  <c r="H175" i="22"/>
  <c r="W161" i="22"/>
  <c r="AC154" i="22"/>
  <c r="Z151" i="22"/>
  <c r="I147" i="22"/>
  <c r="K146" i="22"/>
  <c r="L145" i="22"/>
  <c r="R144" i="22"/>
  <c r="R142" i="22"/>
  <c r="K139" i="22"/>
  <c r="P138" i="22"/>
  <c r="AE137" i="22"/>
  <c r="H137" i="22"/>
  <c r="Q133" i="22"/>
  <c r="AC132" i="22"/>
  <c r="H132" i="22"/>
  <c r="AC125" i="22"/>
  <c r="J125" i="22"/>
  <c r="O123" i="22"/>
  <c r="AE183" i="22"/>
  <c r="T171" i="22"/>
  <c r="R161" i="22"/>
  <c r="U154" i="22"/>
  <c r="X151" i="22"/>
  <c r="K145" i="22"/>
  <c r="Y141" i="22"/>
  <c r="I139" i="22"/>
  <c r="G137" i="22"/>
  <c r="V135" i="22"/>
  <c r="AB132" i="22"/>
  <c r="X124" i="22"/>
  <c r="N123" i="22"/>
  <c r="M144" i="22"/>
  <c r="G132" i="22"/>
  <c r="AA125" i="22"/>
  <c r="R171" i="22"/>
  <c r="Y168" i="22"/>
  <c r="M163" i="22"/>
  <c r="K161" i="22"/>
  <c r="Y156" i="22"/>
  <c r="O154" i="22"/>
  <c r="AF152" i="22"/>
  <c r="R151" i="22"/>
  <c r="AA149" i="22"/>
  <c r="O148" i="22"/>
  <c r="I178" i="22"/>
  <c r="U174" i="22"/>
  <c r="Q168" i="22"/>
  <c r="Z165" i="22"/>
  <c r="K163" i="22"/>
  <c r="Z158" i="22"/>
  <c r="G156" i="22"/>
  <c r="N154" i="22"/>
  <c r="AE152" i="22"/>
  <c r="L151" i="22"/>
  <c r="Z149" i="22"/>
  <c r="G145" i="22"/>
  <c r="K144" i="22"/>
  <c r="I143" i="22"/>
  <c r="K142" i="22"/>
  <c r="T141" i="22"/>
  <c r="X140" i="22"/>
  <c r="AC139" i="22"/>
  <c r="L138" i="22"/>
  <c r="Y137" i="22"/>
  <c r="L136" i="22"/>
  <c r="T135" i="22"/>
  <c r="T165" i="22"/>
  <c r="X158" i="22"/>
  <c r="Y152" i="22"/>
  <c r="U149" i="22"/>
  <c r="AF146" i="22"/>
  <c r="AG145" i="22"/>
  <c r="H144" i="22"/>
  <c r="G143" i="22"/>
  <c r="J142" i="22"/>
  <c r="S141" i="22"/>
  <c r="W140" i="22"/>
  <c r="AB139" i="22"/>
  <c r="AG138" i="22"/>
  <c r="K138" i="22"/>
  <c r="X137" i="22"/>
  <c r="AE136" i="22"/>
  <c r="H136" i="22"/>
  <c r="AC170" i="22"/>
  <c r="N165" i="22"/>
  <c r="Q158" i="22"/>
  <c r="W152" i="22"/>
  <c r="N149" i="22"/>
  <c r="AE146" i="22"/>
  <c r="AF145" i="22"/>
  <c r="I142" i="22"/>
  <c r="M141" i="22"/>
  <c r="U140" i="22"/>
  <c r="AA139" i="22"/>
  <c r="AF138" i="22"/>
  <c r="H138" i="22"/>
  <c r="V137" i="22"/>
  <c r="M135" i="22"/>
  <c r="AD133" i="22"/>
  <c r="I133" i="22"/>
  <c r="W132" i="22"/>
  <c r="R129" i="22"/>
  <c r="V125" i="22"/>
  <c r="P124" i="22"/>
  <c r="AA123" i="22"/>
  <c r="G123" i="22"/>
  <c r="M181" i="22"/>
  <c r="AA177" i="22"/>
  <c r="AA173" i="22"/>
  <c r="G170" i="22"/>
  <c r="AG162" i="22"/>
  <c r="AB155" i="22"/>
  <c r="AE153" i="22"/>
  <c r="Q152" i="22"/>
  <c r="AG150" i="22"/>
  <c r="L149" i="22"/>
  <c r="AE147" i="22"/>
  <c r="X146" i="22"/>
  <c r="AE145" i="22"/>
  <c r="AG144" i="22"/>
  <c r="H142" i="22"/>
  <c r="L141" i="22"/>
  <c r="S140" i="22"/>
  <c r="U139" i="22"/>
  <c r="AE138" i="22"/>
  <c r="G138" i="22"/>
  <c r="R137" i="22"/>
  <c r="L135" i="22"/>
  <c r="AC133" i="22"/>
  <c r="H133" i="22"/>
  <c r="Q132" i="22"/>
  <c r="M129" i="22"/>
  <c r="U125" i="22"/>
  <c r="AF124" i="22"/>
  <c r="N124" i="22"/>
  <c r="W123" i="22"/>
  <c r="AE162" i="22"/>
  <c r="T155" i="22"/>
  <c r="AD153" i="22"/>
  <c r="K152" i="22"/>
  <c r="AA150" i="22"/>
  <c r="K149" i="22"/>
  <c r="AC147" i="22"/>
  <c r="W146" i="22"/>
  <c r="AD145" i="22"/>
  <c r="AF144" i="22"/>
  <c r="AE142" i="22"/>
  <c r="H141" i="22"/>
  <c r="R140" i="22"/>
  <c r="T139" i="22"/>
  <c r="AA138" i="22"/>
  <c r="Q137" i="22"/>
  <c r="J135" i="22"/>
  <c r="Z133" i="22"/>
  <c r="G133" i="22"/>
  <c r="P132" i="22"/>
  <c r="AG129" i="22"/>
  <c r="L129" i="22"/>
  <c r="T125" i="22"/>
  <c r="AE124" i="22"/>
  <c r="M124" i="22"/>
  <c r="V123" i="22"/>
  <c r="AE123" i="22"/>
  <c r="R143" i="22"/>
  <c r="J133" i="22"/>
  <c r="AG127" i="22"/>
  <c r="U122" i="22"/>
  <c r="AA117" i="22"/>
  <c r="I115" i="22"/>
  <c r="AC110" i="22"/>
  <c r="G130" i="22"/>
  <c r="M113" i="22"/>
  <c r="AD123" i="22"/>
  <c r="L126" i="22"/>
  <c r="AE118" i="22"/>
  <c r="W162" i="22"/>
  <c r="AC157" i="22"/>
  <c r="U153" i="22"/>
  <c r="AD128" i="22"/>
  <c r="Z127" i="22"/>
  <c r="T122" i="22"/>
  <c r="O112" i="22"/>
  <c r="Z157" i="22"/>
  <c r="I145" i="22"/>
  <c r="Y140" i="22"/>
  <c r="N138" i="22"/>
  <c r="AC124" i="22"/>
  <c r="U123" i="22"/>
  <c r="AD142" i="22"/>
  <c r="Q140" i="22"/>
  <c r="Z132" i="22"/>
  <c r="S124" i="22"/>
  <c r="T123" i="22"/>
  <c r="AE144" i="22"/>
  <c r="O142" i="22"/>
  <c r="Q124" i="22"/>
  <c r="Q118" i="22"/>
  <c r="L117" i="22"/>
  <c r="Z137" i="22"/>
  <c r="L128" i="22"/>
  <c r="H123" i="22"/>
  <c r="P118" i="22"/>
  <c r="P116" i="22"/>
  <c r="AA114" i="22"/>
  <c r="G111" i="22"/>
  <c r="G117" i="22"/>
  <c r="AA113" i="22"/>
  <c r="I110" i="22"/>
  <c r="X145" i="22"/>
  <c r="AC123" i="22"/>
  <c r="X110" i="22"/>
  <c r="AA147" i="22"/>
  <c r="AC142" i="22"/>
  <c r="O140" i="22"/>
  <c r="AE135" i="22"/>
  <c r="Y132" i="22"/>
  <c r="AF129" i="22"/>
  <c r="Z125" i="22"/>
  <c r="R124" i="22"/>
  <c r="J123" i="22"/>
  <c r="Y115" i="22"/>
  <c r="X147" i="22"/>
  <c r="AD135" i="22"/>
  <c r="X132" i="22"/>
  <c r="AE129" i="22"/>
  <c r="Y125" i="22"/>
  <c r="I123" i="22"/>
  <c r="X115" i="22"/>
  <c r="I111" i="22"/>
  <c r="I160" i="22"/>
  <c r="W144" i="22"/>
  <c r="U135" i="22"/>
  <c r="U129" i="22"/>
  <c r="W125" i="22"/>
  <c r="AE121" i="22"/>
  <c r="K117" i="22"/>
  <c r="AC113" i="22"/>
  <c r="O110" i="22"/>
  <c r="Q115" i="22"/>
  <c r="AD111" i="22"/>
  <c r="O132" i="22"/>
  <c r="L124" i="22"/>
  <c r="Q119" i="22"/>
  <c r="W115" i="22"/>
  <c r="AD112" i="22"/>
  <c r="AB112" i="22"/>
  <c r="V111" i="22"/>
  <c r="M136" i="22"/>
  <c r="Y117" i="22"/>
  <c r="Q111" i="22"/>
  <c r="S169" i="22"/>
  <c r="AF164" i="22"/>
  <c r="S155" i="22"/>
  <c r="L144" i="22"/>
  <c r="AF139" i="22"/>
  <c r="N137" i="22"/>
  <c r="N135" i="22"/>
  <c r="AE133" i="22"/>
  <c r="N132" i="22"/>
  <c r="AC130" i="22"/>
  <c r="T129" i="22"/>
  <c r="O125" i="22"/>
  <c r="K124" i="22"/>
  <c r="AD121" i="22"/>
  <c r="R115" i="22"/>
  <c r="AB113" i="22"/>
  <c r="X164" i="22"/>
  <c r="Z150" i="22"/>
  <c r="T146" i="22"/>
  <c r="AF141" i="22"/>
  <c r="S139" i="22"/>
  <c r="M137" i="22"/>
  <c r="H135" i="22"/>
  <c r="X133" i="22"/>
  <c r="AB130" i="22"/>
  <c r="S129" i="22"/>
  <c r="I128" i="22"/>
  <c r="AF126" i="22"/>
  <c r="N125" i="22"/>
  <c r="K119" i="22"/>
  <c r="K118" i="22"/>
  <c r="J116" i="22"/>
  <c r="X114" i="22"/>
  <c r="Z134" i="22"/>
  <c r="X121" i="22"/>
  <c r="R131" i="22"/>
  <c r="AG115" i="22"/>
  <c r="T150" i="22"/>
  <c r="R146" i="22"/>
  <c r="U141" i="22"/>
  <c r="P139" i="22"/>
  <c r="G135" i="22"/>
  <c r="W133" i="22"/>
  <c r="AA130" i="22"/>
  <c r="K129" i="22"/>
  <c r="Y126" i="22"/>
  <c r="H125" i="22"/>
  <c r="AG122" i="22"/>
  <c r="W121" i="22"/>
  <c r="L115" i="22"/>
  <c r="Y113" i="22"/>
  <c r="AC111" i="22"/>
  <c r="M121" i="22"/>
  <c r="AB117" i="22"/>
  <c r="M114" i="22"/>
  <c r="W111" i="22"/>
  <c r="Y145" i="22"/>
  <c r="X136" i="22"/>
  <c r="Z131" i="22"/>
  <c r="AE116" i="22"/>
  <c r="O113" i="22"/>
  <c r="AG106" i="22"/>
  <c r="Y138" i="22"/>
  <c r="Y116" i="22"/>
  <c r="AC143" i="22"/>
  <c r="G141" i="22"/>
  <c r="M133" i="22"/>
  <c r="S130" i="22"/>
  <c r="J129" i="22"/>
  <c r="X126" i="22"/>
  <c r="G125" i="22"/>
  <c r="AF122" i="22"/>
  <c r="O121" i="22"/>
  <c r="K115" i="22"/>
  <c r="U113" i="22"/>
  <c r="AA143" i="22"/>
  <c r="Y136" i="22"/>
  <c r="L133" i="22"/>
  <c r="AD131" i="22"/>
  <c r="Q130" i="22"/>
  <c r="Q126" i="22"/>
  <c r="X122" i="22"/>
  <c r="J115" i="22"/>
  <c r="S113" i="22"/>
  <c r="U112" i="22"/>
  <c r="X153" i="22"/>
  <c r="Z138" i="22"/>
  <c r="AA134" i="22"/>
  <c r="H130" i="22"/>
  <c r="P126" i="22"/>
  <c r="L121" i="22"/>
  <c r="AG118" i="22"/>
  <c r="L114" i="22"/>
  <c r="P112" i="22"/>
  <c r="AD124" i="22"/>
  <c r="K114" i="22"/>
  <c r="S167" i="22"/>
  <c r="V167" i="22"/>
  <c r="AF130" i="22"/>
  <c r="AE130" i="22"/>
  <c r="S126" i="22"/>
  <c r="J126" i="22"/>
  <c r="W110" i="22"/>
  <c r="P121" i="22"/>
  <c r="Z121" i="22"/>
  <c r="AB115" i="22"/>
  <c r="O111" i="22"/>
  <c r="Q113" i="22"/>
  <c r="H134" i="22"/>
  <c r="K134" i="22"/>
  <c r="AG131" i="22"/>
  <c r="AC131" i="22"/>
  <c r="W114" i="22"/>
  <c r="I112" i="22"/>
  <c r="Z112" i="22"/>
  <c r="G127" i="22"/>
  <c r="AB127" i="22"/>
  <c r="AE122" i="22"/>
  <c r="V119" i="22"/>
  <c r="S160" i="22"/>
  <c r="G160" i="22"/>
  <c r="L119" i="22"/>
  <c r="AA111" i="22"/>
  <c r="AD155" i="22"/>
  <c r="R118" i="22"/>
  <c r="S117" i="22"/>
  <c r="I117" i="22"/>
  <c r="AF128" i="22"/>
  <c r="U120" i="22"/>
  <c r="Z120" i="22"/>
  <c r="M119" i="22"/>
  <c r="H119" i="22"/>
  <c r="L116" i="22"/>
  <c r="AD110" i="22"/>
  <c r="Z110" i="22"/>
  <c r="R167" i="22"/>
  <c r="AG327" i="1"/>
  <c r="U327" i="1"/>
  <c r="I327" i="1"/>
  <c r="AF327" i="1"/>
  <c r="T327" i="1"/>
  <c r="H327" i="1"/>
  <c r="AD327" i="1"/>
  <c r="R327" i="1"/>
  <c r="AA327" i="1"/>
  <c r="O327" i="1"/>
  <c r="AE327" i="1"/>
  <c r="M327" i="1"/>
  <c r="AC327" i="1"/>
  <c r="L327" i="1"/>
  <c r="AB327" i="1"/>
  <c r="K327" i="1"/>
  <c r="Z327" i="1"/>
  <c r="J327" i="1"/>
  <c r="Y327" i="1"/>
  <c r="G327" i="1"/>
  <c r="X327" i="1"/>
  <c r="W327" i="1"/>
  <c r="Q327" i="1"/>
  <c r="P327" i="1"/>
  <c r="V327" i="1"/>
  <c r="S327" i="1"/>
  <c r="N327" i="1"/>
  <c r="AF305" i="1"/>
  <c r="T305" i="1"/>
  <c r="H305" i="1"/>
  <c r="AE305" i="1"/>
  <c r="S305" i="1"/>
  <c r="G305" i="1"/>
  <c r="AD305" i="1"/>
  <c r="R305" i="1"/>
  <c r="AC305" i="1"/>
  <c r="Q305" i="1"/>
  <c r="AB305" i="1"/>
  <c r="P305" i="1"/>
  <c r="AA305" i="1"/>
  <c r="O305" i="1"/>
  <c r="Z305" i="1"/>
  <c r="N305" i="1"/>
  <c r="W305" i="1"/>
  <c r="K305" i="1"/>
  <c r="V305" i="1"/>
  <c r="J305" i="1"/>
  <c r="AG305" i="1"/>
  <c r="Y305" i="1"/>
  <c r="X305" i="1"/>
  <c r="I305" i="1"/>
  <c r="U305" i="1"/>
  <c r="M305" i="1"/>
  <c r="L305" i="1"/>
  <c r="AA333" i="1"/>
  <c r="O333" i="1"/>
  <c r="Z333" i="1"/>
  <c r="N333" i="1"/>
  <c r="X333" i="1"/>
  <c r="L333" i="1"/>
  <c r="AG333" i="1"/>
  <c r="U333" i="1"/>
  <c r="I333" i="1"/>
  <c r="AE333" i="1"/>
  <c r="M333" i="1"/>
  <c r="AD333" i="1"/>
  <c r="K333" i="1"/>
  <c r="AC333" i="1"/>
  <c r="J333" i="1"/>
  <c r="AB333" i="1"/>
  <c r="H333" i="1"/>
  <c r="Y333" i="1"/>
  <c r="G333" i="1"/>
  <c r="W333" i="1"/>
  <c r="V333" i="1"/>
  <c r="R333" i="1"/>
  <c r="Q333" i="1"/>
  <c r="AF333" i="1"/>
  <c r="P333" i="1"/>
  <c r="T333" i="1"/>
  <c r="S333" i="1"/>
  <c r="Y360" i="1"/>
  <c r="M360" i="1"/>
  <c r="X360" i="1"/>
  <c r="L360" i="1"/>
  <c r="V360" i="1"/>
  <c r="J360" i="1"/>
  <c r="AG360" i="1"/>
  <c r="U360" i="1"/>
  <c r="I360" i="1"/>
  <c r="AF360" i="1"/>
  <c r="T360" i="1"/>
  <c r="H360" i="1"/>
  <c r="AE360" i="1"/>
  <c r="S360" i="1"/>
  <c r="G360" i="1"/>
  <c r="AD360" i="1"/>
  <c r="R360" i="1"/>
  <c r="AC360" i="1"/>
  <c r="Q360" i="1"/>
  <c r="AB360" i="1"/>
  <c r="P360" i="1"/>
  <c r="Z360" i="1"/>
  <c r="N360" i="1"/>
  <c r="K360" i="1"/>
  <c r="AA360" i="1"/>
  <c r="O360" i="1"/>
  <c r="W360" i="1"/>
  <c r="AE346" i="1"/>
  <c r="S346" i="1"/>
  <c r="G346" i="1"/>
  <c r="AA346" i="1"/>
  <c r="O346" i="1"/>
  <c r="Z346" i="1"/>
  <c r="N346" i="1"/>
  <c r="Y346" i="1"/>
  <c r="M346" i="1"/>
  <c r="X346" i="1"/>
  <c r="L346" i="1"/>
  <c r="V346" i="1"/>
  <c r="J346" i="1"/>
  <c r="U346" i="1"/>
  <c r="T346" i="1"/>
  <c r="R346" i="1"/>
  <c r="P346" i="1"/>
  <c r="AG346" i="1"/>
  <c r="I346" i="1"/>
  <c r="AF346" i="1"/>
  <c r="H346" i="1"/>
  <c r="K346" i="1"/>
  <c r="AB346" i="1"/>
  <c r="W346" i="1"/>
  <c r="AD346" i="1"/>
  <c r="AC346" i="1"/>
  <c r="Q346" i="1"/>
  <c r="AD328" i="1"/>
  <c r="R328" i="1"/>
  <c r="AC328" i="1"/>
  <c r="Q328" i="1"/>
  <c r="AA328" i="1"/>
  <c r="O328" i="1"/>
  <c r="X328" i="1"/>
  <c r="L328" i="1"/>
  <c r="V328" i="1"/>
  <c r="U328" i="1"/>
  <c r="T328" i="1"/>
  <c r="S328" i="1"/>
  <c r="P328" i="1"/>
  <c r="AG328" i="1"/>
  <c r="N328" i="1"/>
  <c r="AF328" i="1"/>
  <c r="M328" i="1"/>
  <c r="Z328" i="1"/>
  <c r="I328" i="1"/>
  <c r="Y328" i="1"/>
  <c r="H328" i="1"/>
  <c r="W328" i="1"/>
  <c r="G328" i="1"/>
  <c r="AE328" i="1"/>
  <c r="AB328" i="1"/>
  <c r="K328" i="1"/>
  <c r="J328" i="1"/>
  <c r="AB367" i="1"/>
  <c r="P367" i="1"/>
  <c r="AA367" i="1"/>
  <c r="O367" i="1"/>
  <c r="Y367" i="1"/>
  <c r="M367" i="1"/>
  <c r="X367" i="1"/>
  <c r="L367" i="1"/>
  <c r="W367" i="1"/>
  <c r="K367" i="1"/>
  <c r="V367" i="1"/>
  <c r="J367" i="1"/>
  <c r="AG367" i="1"/>
  <c r="U367" i="1"/>
  <c r="I367" i="1"/>
  <c r="AF367" i="1"/>
  <c r="T367" i="1"/>
  <c r="H367" i="1"/>
  <c r="AE367" i="1"/>
  <c r="S367" i="1"/>
  <c r="G367" i="1"/>
  <c r="AC367" i="1"/>
  <c r="Q367" i="1"/>
  <c r="AD367" i="1"/>
  <c r="Z367" i="1"/>
  <c r="R367" i="1"/>
  <c r="N367" i="1"/>
  <c r="AC306" i="1"/>
  <c r="Q306" i="1"/>
  <c r="AB306" i="1"/>
  <c r="P306" i="1"/>
  <c r="AA306" i="1"/>
  <c r="O306" i="1"/>
  <c r="Z306" i="1"/>
  <c r="N306" i="1"/>
  <c r="Y306" i="1"/>
  <c r="M306" i="1"/>
  <c r="X306" i="1"/>
  <c r="L306" i="1"/>
  <c r="W306" i="1"/>
  <c r="K306" i="1"/>
  <c r="AF306" i="1"/>
  <c r="T306" i="1"/>
  <c r="H306" i="1"/>
  <c r="AE306" i="1"/>
  <c r="S306" i="1"/>
  <c r="G306" i="1"/>
  <c r="J306" i="1"/>
  <c r="I306" i="1"/>
  <c r="AD306" i="1"/>
  <c r="R306" i="1"/>
  <c r="AG306" i="1"/>
  <c r="V306" i="1"/>
  <c r="U306" i="1"/>
  <c r="AA329" i="1"/>
  <c r="O329" i="1"/>
  <c r="Z329" i="1"/>
  <c r="N329" i="1"/>
  <c r="X329" i="1"/>
  <c r="L329" i="1"/>
  <c r="AG329" i="1"/>
  <c r="U329" i="1"/>
  <c r="I329" i="1"/>
  <c r="AE329" i="1"/>
  <c r="M329" i="1"/>
  <c r="AD329" i="1"/>
  <c r="K329" i="1"/>
  <c r="AC329" i="1"/>
  <c r="J329" i="1"/>
  <c r="AB329" i="1"/>
  <c r="H329" i="1"/>
  <c r="Y329" i="1"/>
  <c r="G329" i="1"/>
  <c r="W329" i="1"/>
  <c r="V329" i="1"/>
  <c r="R329" i="1"/>
  <c r="Q329" i="1"/>
  <c r="AF329" i="1"/>
  <c r="T329" i="1"/>
  <c r="S329" i="1"/>
  <c r="P329" i="1"/>
  <c r="X334" i="1"/>
  <c r="L334" i="1"/>
  <c r="W334" i="1"/>
  <c r="K334" i="1"/>
  <c r="AG334" i="1"/>
  <c r="U334" i="1"/>
  <c r="I334" i="1"/>
  <c r="AD334" i="1"/>
  <c r="R334" i="1"/>
  <c r="V334" i="1"/>
  <c r="T334" i="1"/>
  <c r="S334" i="1"/>
  <c r="Q334" i="1"/>
  <c r="P334" i="1"/>
  <c r="AF334" i="1"/>
  <c r="O334" i="1"/>
  <c r="AE334" i="1"/>
  <c r="N334" i="1"/>
  <c r="AA334" i="1"/>
  <c r="H334" i="1"/>
  <c r="Z334" i="1"/>
  <c r="G334" i="1"/>
  <c r="AC334" i="1"/>
  <c r="AB334" i="1"/>
  <c r="Y334" i="1"/>
  <c r="M334" i="1"/>
  <c r="J334" i="1"/>
  <c r="AE362" i="1"/>
  <c r="S362" i="1"/>
  <c r="G362" i="1"/>
  <c r="AD362" i="1"/>
  <c r="R362" i="1"/>
  <c r="AB362" i="1"/>
  <c r="P362" i="1"/>
  <c r="AA362" i="1"/>
  <c r="O362" i="1"/>
  <c r="Z362" i="1"/>
  <c r="N362" i="1"/>
  <c r="Y362" i="1"/>
  <c r="M362" i="1"/>
  <c r="X362" i="1"/>
  <c r="L362" i="1"/>
  <c r="W362" i="1"/>
  <c r="K362" i="1"/>
  <c r="V362" i="1"/>
  <c r="J362" i="1"/>
  <c r="AF362" i="1"/>
  <c r="T362" i="1"/>
  <c r="H362" i="1"/>
  <c r="AC362" i="1"/>
  <c r="U362" i="1"/>
  <c r="Q362" i="1"/>
  <c r="I362" i="1"/>
  <c r="AG362" i="1"/>
  <c r="Y368" i="1"/>
  <c r="M368" i="1"/>
  <c r="X368" i="1"/>
  <c r="L368" i="1"/>
  <c r="V368" i="1"/>
  <c r="J368" i="1"/>
  <c r="AG368" i="1"/>
  <c r="U368" i="1"/>
  <c r="I368" i="1"/>
  <c r="AF368" i="1"/>
  <c r="T368" i="1"/>
  <c r="H368" i="1"/>
  <c r="AE368" i="1"/>
  <c r="S368" i="1"/>
  <c r="G368" i="1"/>
  <c r="AD368" i="1"/>
  <c r="R368" i="1"/>
  <c r="AC368" i="1"/>
  <c r="Q368" i="1"/>
  <c r="AB368" i="1"/>
  <c r="P368" i="1"/>
  <c r="Z368" i="1"/>
  <c r="N368" i="1"/>
  <c r="K368" i="1"/>
  <c r="AA368" i="1"/>
  <c r="W368" i="1"/>
  <c r="O368" i="1"/>
  <c r="Z295" i="1"/>
  <c r="N295" i="1"/>
  <c r="V295" i="1"/>
  <c r="J295" i="1"/>
  <c r="T295" i="1"/>
  <c r="AG295" i="1"/>
  <c r="S295" i="1"/>
  <c r="K295" i="1"/>
  <c r="AF295" i="1"/>
  <c r="R295" i="1"/>
  <c r="AE295" i="1"/>
  <c r="Q295" i="1"/>
  <c r="H295" i="1"/>
  <c r="G295" i="1"/>
  <c r="AD295" i="1"/>
  <c r="P295" i="1"/>
  <c r="Y295" i="1"/>
  <c r="AC295" i="1"/>
  <c r="O295" i="1"/>
  <c r="AB295" i="1"/>
  <c r="M295" i="1"/>
  <c r="AA295" i="1"/>
  <c r="L295" i="1"/>
  <c r="X295" i="1"/>
  <c r="I295" i="1"/>
  <c r="W295" i="1"/>
  <c r="U295" i="1"/>
  <c r="W312" i="1"/>
  <c r="K312" i="1"/>
  <c r="V312" i="1"/>
  <c r="J312" i="1"/>
  <c r="AG312" i="1"/>
  <c r="U312" i="1"/>
  <c r="I312" i="1"/>
  <c r="AF312" i="1"/>
  <c r="T312" i="1"/>
  <c r="H312" i="1"/>
  <c r="AE312" i="1"/>
  <c r="S312" i="1"/>
  <c r="G312" i="1"/>
  <c r="AD312" i="1"/>
  <c r="R312" i="1"/>
  <c r="AC312" i="1"/>
  <c r="Q312" i="1"/>
  <c r="Z312" i="1"/>
  <c r="N312" i="1"/>
  <c r="Y312" i="1"/>
  <c r="M312" i="1"/>
  <c r="L312" i="1"/>
  <c r="AB312" i="1"/>
  <c r="AA312" i="1"/>
  <c r="X312" i="1"/>
  <c r="P312" i="1"/>
  <c r="O312" i="1"/>
  <c r="X318" i="1"/>
  <c r="L318" i="1"/>
  <c r="W318" i="1"/>
  <c r="K318" i="1"/>
  <c r="AD318" i="1"/>
  <c r="R318" i="1"/>
  <c r="S318" i="1"/>
  <c r="AG318" i="1"/>
  <c r="Q318" i="1"/>
  <c r="AF318" i="1"/>
  <c r="P318" i="1"/>
  <c r="AE318" i="1"/>
  <c r="O318" i="1"/>
  <c r="AC318" i="1"/>
  <c r="N318" i="1"/>
  <c r="AB318" i="1"/>
  <c r="M318" i="1"/>
  <c r="AA318" i="1"/>
  <c r="J318" i="1"/>
  <c r="V318" i="1"/>
  <c r="G318" i="1"/>
  <c r="U318" i="1"/>
  <c r="T318" i="1"/>
  <c r="Z318" i="1"/>
  <c r="Y318" i="1"/>
  <c r="I318" i="1"/>
  <c r="H318" i="1"/>
  <c r="AD324" i="1"/>
  <c r="R324" i="1"/>
  <c r="AC324" i="1"/>
  <c r="Q324" i="1"/>
  <c r="AA324" i="1"/>
  <c r="O324" i="1"/>
  <c r="X324" i="1"/>
  <c r="L324" i="1"/>
  <c r="V324" i="1"/>
  <c r="U324" i="1"/>
  <c r="T324" i="1"/>
  <c r="S324" i="1"/>
  <c r="P324" i="1"/>
  <c r="AG324" i="1"/>
  <c r="N324" i="1"/>
  <c r="AF324" i="1"/>
  <c r="M324" i="1"/>
  <c r="Z324" i="1"/>
  <c r="I324" i="1"/>
  <c r="Y324" i="1"/>
  <c r="H324" i="1"/>
  <c r="AE324" i="1"/>
  <c r="AB324" i="1"/>
  <c r="W324" i="1"/>
  <c r="K324" i="1"/>
  <c r="J324" i="1"/>
  <c r="G324" i="1"/>
  <c r="Y340" i="1"/>
  <c r="M340" i="1"/>
  <c r="AG340" i="1"/>
  <c r="U340" i="1"/>
  <c r="I340" i="1"/>
  <c r="AE340" i="1"/>
  <c r="S340" i="1"/>
  <c r="G340" i="1"/>
  <c r="AD340" i="1"/>
  <c r="R340" i="1"/>
  <c r="AF340" i="1"/>
  <c r="N340" i="1"/>
  <c r="AC340" i="1"/>
  <c r="L340" i="1"/>
  <c r="AA340" i="1"/>
  <c r="J340" i="1"/>
  <c r="W340" i="1"/>
  <c r="AB340" i="1"/>
  <c r="Z340" i="1"/>
  <c r="X340" i="1"/>
  <c r="V340" i="1"/>
  <c r="T340" i="1"/>
  <c r="Q340" i="1"/>
  <c r="P340" i="1"/>
  <c r="H340" i="1"/>
  <c r="O340" i="1"/>
  <c r="K340" i="1"/>
  <c r="AB351" i="1"/>
  <c r="P351" i="1"/>
  <c r="X351" i="1"/>
  <c r="L351" i="1"/>
  <c r="W351" i="1"/>
  <c r="K351" i="1"/>
  <c r="V351" i="1"/>
  <c r="J351" i="1"/>
  <c r="AG351" i="1"/>
  <c r="U351" i="1"/>
  <c r="I351" i="1"/>
  <c r="AE351" i="1"/>
  <c r="S351" i="1"/>
  <c r="G351" i="1"/>
  <c r="M351" i="1"/>
  <c r="AD351" i="1"/>
  <c r="AC351" i="1"/>
  <c r="AA351" i="1"/>
  <c r="Z351" i="1"/>
  <c r="Y351" i="1"/>
  <c r="R351" i="1"/>
  <c r="Q351" i="1"/>
  <c r="AF351" i="1"/>
  <c r="T351" i="1"/>
  <c r="O351" i="1"/>
  <c r="N351" i="1"/>
  <c r="H351" i="1"/>
  <c r="V357" i="1"/>
  <c r="J357" i="1"/>
  <c r="AG357" i="1"/>
  <c r="U357" i="1"/>
  <c r="I357" i="1"/>
  <c r="AE357" i="1"/>
  <c r="S357" i="1"/>
  <c r="G357" i="1"/>
  <c r="AD357" i="1"/>
  <c r="R357" i="1"/>
  <c r="AC357" i="1"/>
  <c r="Q357" i="1"/>
  <c r="AB357" i="1"/>
  <c r="P357" i="1"/>
  <c r="AA357" i="1"/>
  <c r="O357" i="1"/>
  <c r="Z357" i="1"/>
  <c r="N357" i="1"/>
  <c r="Y357" i="1"/>
  <c r="M357" i="1"/>
  <c r="W357" i="1"/>
  <c r="K357" i="1"/>
  <c r="T357" i="1"/>
  <c r="L357" i="1"/>
  <c r="H357" i="1"/>
  <c r="AF357" i="1"/>
  <c r="X357" i="1"/>
  <c r="Z307" i="1"/>
  <c r="N307" i="1"/>
  <c r="Y307" i="1"/>
  <c r="M307" i="1"/>
  <c r="X307" i="1"/>
  <c r="L307" i="1"/>
  <c r="W307" i="1"/>
  <c r="K307" i="1"/>
  <c r="V307" i="1"/>
  <c r="J307" i="1"/>
  <c r="AG307" i="1"/>
  <c r="U307" i="1"/>
  <c r="I307" i="1"/>
  <c r="AF307" i="1"/>
  <c r="T307" i="1"/>
  <c r="H307" i="1"/>
  <c r="AC307" i="1"/>
  <c r="Q307" i="1"/>
  <c r="AB307" i="1"/>
  <c r="P307" i="1"/>
  <c r="AE307" i="1"/>
  <c r="AD307" i="1"/>
  <c r="AA307" i="1"/>
  <c r="S307" i="1"/>
  <c r="R307" i="1"/>
  <c r="O307" i="1"/>
  <c r="G307" i="1"/>
  <c r="X330" i="1"/>
  <c r="L330" i="1"/>
  <c r="W330" i="1"/>
  <c r="K330" i="1"/>
  <c r="AG330" i="1"/>
  <c r="U330" i="1"/>
  <c r="I330" i="1"/>
  <c r="AD330" i="1"/>
  <c r="R330" i="1"/>
  <c r="V330" i="1"/>
  <c r="T330" i="1"/>
  <c r="S330" i="1"/>
  <c r="Q330" i="1"/>
  <c r="P330" i="1"/>
  <c r="AF330" i="1"/>
  <c r="O330" i="1"/>
  <c r="AE330" i="1"/>
  <c r="N330" i="1"/>
  <c r="AA330" i="1"/>
  <c r="H330" i="1"/>
  <c r="Z330" i="1"/>
  <c r="G330" i="1"/>
  <c r="M330" i="1"/>
  <c r="J330" i="1"/>
  <c r="Y330" i="1"/>
  <c r="AC330" i="1"/>
  <c r="AB330" i="1"/>
  <c r="AB335" i="1"/>
  <c r="P335" i="1"/>
  <c r="V335" i="1"/>
  <c r="I335" i="1"/>
  <c r="U335" i="1"/>
  <c r="H335" i="1"/>
  <c r="AF335" i="1"/>
  <c r="S335" i="1"/>
  <c r="AC335" i="1"/>
  <c r="O335" i="1"/>
  <c r="AG335" i="1"/>
  <c r="M335" i="1"/>
  <c r="AE335" i="1"/>
  <c r="L335" i="1"/>
  <c r="AD335" i="1"/>
  <c r="K335" i="1"/>
  <c r="AA335" i="1"/>
  <c r="J335" i="1"/>
  <c r="Z335" i="1"/>
  <c r="G335" i="1"/>
  <c r="Y335" i="1"/>
  <c r="X335" i="1"/>
  <c r="R335" i="1"/>
  <c r="Q335" i="1"/>
  <c r="W335" i="1"/>
  <c r="T335" i="1"/>
  <c r="N335" i="1"/>
  <c r="AB363" i="1"/>
  <c r="P363" i="1"/>
  <c r="AA363" i="1"/>
  <c r="O363" i="1"/>
  <c r="Y363" i="1"/>
  <c r="M363" i="1"/>
  <c r="X363" i="1"/>
  <c r="L363" i="1"/>
  <c r="W363" i="1"/>
  <c r="K363" i="1"/>
  <c r="V363" i="1"/>
  <c r="J363" i="1"/>
  <c r="AG363" i="1"/>
  <c r="U363" i="1"/>
  <c r="I363" i="1"/>
  <c r="AF363" i="1"/>
  <c r="T363" i="1"/>
  <c r="H363" i="1"/>
  <c r="AE363" i="1"/>
  <c r="S363" i="1"/>
  <c r="G363" i="1"/>
  <c r="AC363" i="1"/>
  <c r="Q363" i="1"/>
  <c r="AD363" i="1"/>
  <c r="Z363" i="1"/>
  <c r="R363" i="1"/>
  <c r="N363" i="1"/>
  <c r="V369" i="1"/>
  <c r="J369" i="1"/>
  <c r="AG369" i="1"/>
  <c r="U369" i="1"/>
  <c r="I369" i="1"/>
  <c r="AE369" i="1"/>
  <c r="S369" i="1"/>
  <c r="G369" i="1"/>
  <c r="AD369" i="1"/>
  <c r="R369" i="1"/>
  <c r="AC369" i="1"/>
  <c r="Q369" i="1"/>
  <c r="AB369" i="1"/>
  <c r="P369" i="1"/>
  <c r="AA369" i="1"/>
  <c r="O369" i="1"/>
  <c r="Z369" i="1"/>
  <c r="N369" i="1"/>
  <c r="Y369" i="1"/>
  <c r="M369" i="1"/>
  <c r="W369" i="1"/>
  <c r="K369" i="1"/>
  <c r="AF369" i="1"/>
  <c r="X369" i="1"/>
  <c r="T369" i="1"/>
  <c r="L369" i="1"/>
  <c r="H369" i="1"/>
  <c r="V341" i="1"/>
  <c r="J341" i="1"/>
  <c r="AD341" i="1"/>
  <c r="R341" i="1"/>
  <c r="AC341" i="1"/>
  <c r="Q341" i="1"/>
  <c r="AB341" i="1"/>
  <c r="P341" i="1"/>
  <c r="AA341" i="1"/>
  <c r="O341" i="1"/>
  <c r="X341" i="1"/>
  <c r="W341" i="1"/>
  <c r="T341" i="1"/>
  <c r="M341" i="1"/>
  <c r="AF341" i="1"/>
  <c r="AE341" i="1"/>
  <c r="Z341" i="1"/>
  <c r="Y341" i="1"/>
  <c r="U341" i="1"/>
  <c r="S341" i="1"/>
  <c r="N341" i="1"/>
  <c r="I341" i="1"/>
  <c r="H341" i="1"/>
  <c r="AG341" i="1"/>
  <c r="L341" i="1"/>
  <c r="K341" i="1"/>
  <c r="G341" i="1"/>
  <c r="Y336" i="1"/>
  <c r="M336" i="1"/>
  <c r="U336" i="1"/>
  <c r="H336" i="1"/>
  <c r="AG336" i="1"/>
  <c r="T336" i="1"/>
  <c r="G336" i="1"/>
  <c r="AE336" i="1"/>
  <c r="R336" i="1"/>
  <c r="AB336" i="1"/>
  <c r="O336" i="1"/>
  <c r="Z336" i="1"/>
  <c r="X336" i="1"/>
  <c r="W336" i="1"/>
  <c r="V336" i="1"/>
  <c r="S336" i="1"/>
  <c r="Q336" i="1"/>
  <c r="P336" i="1"/>
  <c r="AD336" i="1"/>
  <c r="K336" i="1"/>
  <c r="AC336" i="1"/>
  <c r="J336" i="1"/>
  <c r="I336" i="1"/>
  <c r="AF336" i="1"/>
  <c r="AA336" i="1"/>
  <c r="N336" i="1"/>
  <c r="L336" i="1"/>
  <c r="AB347" i="1"/>
  <c r="P347" i="1"/>
  <c r="X347" i="1"/>
  <c r="L347" i="1"/>
  <c r="W347" i="1"/>
  <c r="K347" i="1"/>
  <c r="V347" i="1"/>
  <c r="J347" i="1"/>
  <c r="AG347" i="1"/>
  <c r="U347" i="1"/>
  <c r="I347" i="1"/>
  <c r="AE347" i="1"/>
  <c r="S347" i="1"/>
  <c r="G347" i="1"/>
  <c r="R347" i="1"/>
  <c r="Q347" i="1"/>
  <c r="O347" i="1"/>
  <c r="M347" i="1"/>
  <c r="AD347" i="1"/>
  <c r="AC347" i="1"/>
  <c r="AF347" i="1"/>
  <c r="AA347" i="1"/>
  <c r="Z347" i="1"/>
  <c r="Y347" i="1"/>
  <c r="T347" i="1"/>
  <c r="N347" i="1"/>
  <c r="H347" i="1"/>
  <c r="Y364" i="1"/>
  <c r="M364" i="1"/>
  <c r="X364" i="1"/>
  <c r="L364" i="1"/>
  <c r="V364" i="1"/>
  <c r="J364" i="1"/>
  <c r="AG364" i="1"/>
  <c r="U364" i="1"/>
  <c r="I364" i="1"/>
  <c r="AF364" i="1"/>
  <c r="T364" i="1"/>
  <c r="H364" i="1"/>
  <c r="AE364" i="1"/>
  <c r="S364" i="1"/>
  <c r="G364" i="1"/>
  <c r="AD364" i="1"/>
  <c r="R364" i="1"/>
  <c r="AC364" i="1"/>
  <c r="Q364" i="1"/>
  <c r="AB364" i="1"/>
  <c r="P364" i="1"/>
  <c r="Z364" i="1"/>
  <c r="N364" i="1"/>
  <c r="AA364" i="1"/>
  <c r="W364" i="1"/>
  <c r="O364" i="1"/>
  <c r="K364" i="1"/>
  <c r="AE370" i="1"/>
  <c r="S370" i="1"/>
  <c r="G370" i="1"/>
  <c r="AD370" i="1"/>
  <c r="R370" i="1"/>
  <c r="AB370" i="1"/>
  <c r="P370" i="1"/>
  <c r="AA370" i="1"/>
  <c r="O370" i="1"/>
  <c r="Z370" i="1"/>
  <c r="N370" i="1"/>
  <c r="Y370" i="1"/>
  <c r="M370" i="1"/>
  <c r="X370" i="1"/>
  <c r="L370" i="1"/>
  <c r="W370" i="1"/>
  <c r="K370" i="1"/>
  <c r="V370" i="1"/>
  <c r="J370" i="1"/>
  <c r="AF370" i="1"/>
  <c r="T370" i="1"/>
  <c r="H370" i="1"/>
  <c r="AC370" i="1"/>
  <c r="U370" i="1"/>
  <c r="Q370" i="1"/>
  <c r="I370" i="1"/>
  <c r="AG370" i="1"/>
  <c r="AA313" i="1"/>
  <c r="O313" i="1"/>
  <c r="Z313" i="1"/>
  <c r="N313" i="1"/>
  <c r="V313" i="1"/>
  <c r="H313" i="1"/>
  <c r="U313" i="1"/>
  <c r="G313" i="1"/>
  <c r="T313" i="1"/>
  <c r="AG313" i="1"/>
  <c r="S313" i="1"/>
  <c r="AF313" i="1"/>
  <c r="R313" i="1"/>
  <c r="AE313" i="1"/>
  <c r="Q313" i="1"/>
  <c r="AD313" i="1"/>
  <c r="P313" i="1"/>
  <c r="Y313" i="1"/>
  <c r="K313" i="1"/>
  <c r="X313" i="1"/>
  <c r="J313" i="1"/>
  <c r="M313" i="1"/>
  <c r="L313" i="1"/>
  <c r="I313" i="1"/>
  <c r="AC313" i="1"/>
  <c r="AB313" i="1"/>
  <c r="W313" i="1"/>
  <c r="AG331" i="1"/>
  <c r="U331" i="1"/>
  <c r="I331" i="1"/>
  <c r="AF331" i="1"/>
  <c r="T331" i="1"/>
  <c r="H331" i="1"/>
  <c r="AD331" i="1"/>
  <c r="R331" i="1"/>
  <c r="AA331" i="1"/>
  <c r="O331" i="1"/>
  <c r="AE331" i="1"/>
  <c r="M331" i="1"/>
  <c r="AC331" i="1"/>
  <c r="L331" i="1"/>
  <c r="AB331" i="1"/>
  <c r="K331" i="1"/>
  <c r="Z331" i="1"/>
  <c r="J331" i="1"/>
  <c r="Y331" i="1"/>
  <c r="G331" i="1"/>
  <c r="X331" i="1"/>
  <c r="W331" i="1"/>
  <c r="Q331" i="1"/>
  <c r="P331" i="1"/>
  <c r="N331" i="1"/>
  <c r="V331" i="1"/>
  <c r="S331" i="1"/>
  <c r="AF297" i="1"/>
  <c r="T297" i="1"/>
  <c r="H297" i="1"/>
  <c r="AB297" i="1"/>
  <c r="P297" i="1"/>
  <c r="X297" i="1"/>
  <c r="J297" i="1"/>
  <c r="W297" i="1"/>
  <c r="I297" i="1"/>
  <c r="N297" i="1"/>
  <c r="V297" i="1"/>
  <c r="G297" i="1"/>
  <c r="U297" i="1"/>
  <c r="S297" i="1"/>
  <c r="AC297" i="1"/>
  <c r="K297" i="1"/>
  <c r="AG297" i="1"/>
  <c r="R297" i="1"/>
  <c r="Y297" i="1"/>
  <c r="AE297" i="1"/>
  <c r="Q297" i="1"/>
  <c r="AD297" i="1"/>
  <c r="O297" i="1"/>
  <c r="AA297" i="1"/>
  <c r="M297" i="1"/>
  <c r="Z297" i="1"/>
  <c r="L297" i="1"/>
  <c r="Z303" i="1"/>
  <c r="N303" i="1"/>
  <c r="Y303" i="1"/>
  <c r="M303" i="1"/>
  <c r="X303" i="1"/>
  <c r="L303" i="1"/>
  <c r="W303" i="1"/>
  <c r="K303" i="1"/>
  <c r="V303" i="1"/>
  <c r="J303" i="1"/>
  <c r="AG303" i="1"/>
  <c r="U303" i="1"/>
  <c r="I303" i="1"/>
  <c r="AF303" i="1"/>
  <c r="T303" i="1"/>
  <c r="H303" i="1"/>
  <c r="AC303" i="1"/>
  <c r="Q303" i="1"/>
  <c r="AB303" i="1"/>
  <c r="P303" i="1"/>
  <c r="AE303" i="1"/>
  <c r="O303" i="1"/>
  <c r="AD303" i="1"/>
  <c r="AA303" i="1"/>
  <c r="S303" i="1"/>
  <c r="R303" i="1"/>
  <c r="G303" i="1"/>
  <c r="AF309" i="1"/>
  <c r="T309" i="1"/>
  <c r="H309" i="1"/>
  <c r="AE309" i="1"/>
  <c r="S309" i="1"/>
  <c r="G309" i="1"/>
  <c r="AD309" i="1"/>
  <c r="R309" i="1"/>
  <c r="AC309" i="1"/>
  <c r="Q309" i="1"/>
  <c r="AB309" i="1"/>
  <c r="P309" i="1"/>
  <c r="AA309" i="1"/>
  <c r="O309" i="1"/>
  <c r="Z309" i="1"/>
  <c r="N309" i="1"/>
  <c r="W309" i="1"/>
  <c r="K309" i="1"/>
  <c r="V309" i="1"/>
  <c r="J309" i="1"/>
  <c r="Y309" i="1"/>
  <c r="X309" i="1"/>
  <c r="U309" i="1"/>
  <c r="M309" i="1"/>
  <c r="L309" i="1"/>
  <c r="I309" i="1"/>
  <c r="AG309" i="1"/>
  <c r="X314" i="1"/>
  <c r="L314" i="1"/>
  <c r="W314" i="1"/>
  <c r="K314" i="1"/>
  <c r="Y314" i="1"/>
  <c r="I314" i="1"/>
  <c r="V314" i="1"/>
  <c r="H314" i="1"/>
  <c r="U314" i="1"/>
  <c r="G314" i="1"/>
  <c r="T314" i="1"/>
  <c r="AG314" i="1"/>
  <c r="S314" i="1"/>
  <c r="AF314" i="1"/>
  <c r="R314" i="1"/>
  <c r="AE314" i="1"/>
  <c r="Q314" i="1"/>
  <c r="AB314" i="1"/>
  <c r="N314" i="1"/>
  <c r="AA314" i="1"/>
  <c r="M314" i="1"/>
  <c r="AD314" i="1"/>
  <c r="J314" i="1"/>
  <c r="AC314" i="1"/>
  <c r="Z314" i="1"/>
  <c r="P314" i="1"/>
  <c r="O314" i="1"/>
  <c r="AD320" i="1"/>
  <c r="R320" i="1"/>
  <c r="AC320" i="1"/>
  <c r="Q320" i="1"/>
  <c r="X320" i="1"/>
  <c r="L320" i="1"/>
  <c r="AB320" i="1"/>
  <c r="M320" i="1"/>
  <c r="AA320" i="1"/>
  <c r="K320" i="1"/>
  <c r="Z320" i="1"/>
  <c r="J320" i="1"/>
  <c r="Y320" i="1"/>
  <c r="I320" i="1"/>
  <c r="W320" i="1"/>
  <c r="H320" i="1"/>
  <c r="V320" i="1"/>
  <c r="G320" i="1"/>
  <c r="U320" i="1"/>
  <c r="AG320" i="1"/>
  <c r="P320" i="1"/>
  <c r="AF320" i="1"/>
  <c r="O320" i="1"/>
  <c r="AE320" i="1"/>
  <c r="T320" i="1"/>
  <c r="S320" i="1"/>
  <c r="N320" i="1"/>
  <c r="X326" i="1"/>
  <c r="L326" i="1"/>
  <c r="W326" i="1"/>
  <c r="K326" i="1"/>
  <c r="AG326" i="1"/>
  <c r="U326" i="1"/>
  <c r="I326" i="1"/>
  <c r="AD326" i="1"/>
  <c r="R326" i="1"/>
  <c r="V326" i="1"/>
  <c r="T326" i="1"/>
  <c r="S326" i="1"/>
  <c r="Q326" i="1"/>
  <c r="P326" i="1"/>
  <c r="AF326" i="1"/>
  <c r="O326" i="1"/>
  <c r="AE326" i="1"/>
  <c r="N326" i="1"/>
  <c r="AA326" i="1"/>
  <c r="H326" i="1"/>
  <c r="Z326" i="1"/>
  <c r="G326" i="1"/>
  <c r="AC326" i="1"/>
  <c r="AB326" i="1"/>
  <c r="Y326" i="1"/>
  <c r="M326" i="1"/>
  <c r="J326" i="1"/>
  <c r="AE342" i="1"/>
  <c r="S342" i="1"/>
  <c r="G342" i="1"/>
  <c r="AA342" i="1"/>
  <c r="O342" i="1"/>
  <c r="Z342" i="1"/>
  <c r="N342" i="1"/>
  <c r="Y342" i="1"/>
  <c r="M342" i="1"/>
  <c r="X342" i="1"/>
  <c r="L342" i="1"/>
  <c r="R342" i="1"/>
  <c r="Q342" i="1"/>
  <c r="AG342" i="1"/>
  <c r="K342" i="1"/>
  <c r="AC342" i="1"/>
  <c r="H342" i="1"/>
  <c r="AF342" i="1"/>
  <c r="AD342" i="1"/>
  <c r="AB342" i="1"/>
  <c r="W342" i="1"/>
  <c r="V342" i="1"/>
  <c r="U342" i="1"/>
  <c r="J342" i="1"/>
  <c r="I342" i="1"/>
  <c r="T342" i="1"/>
  <c r="P342" i="1"/>
  <c r="V353" i="1"/>
  <c r="J353" i="1"/>
  <c r="AD353" i="1"/>
  <c r="R353" i="1"/>
  <c r="AC353" i="1"/>
  <c r="Q353" i="1"/>
  <c r="AB353" i="1"/>
  <c r="P353" i="1"/>
  <c r="AA353" i="1"/>
  <c r="O353" i="1"/>
  <c r="Y353" i="1"/>
  <c r="M353" i="1"/>
  <c r="AE353" i="1"/>
  <c r="G353" i="1"/>
  <c r="Z353" i="1"/>
  <c r="X353" i="1"/>
  <c r="W353" i="1"/>
  <c r="U353" i="1"/>
  <c r="T353" i="1"/>
  <c r="S353" i="1"/>
  <c r="N353" i="1"/>
  <c r="L353" i="1"/>
  <c r="K353" i="1"/>
  <c r="I353" i="1"/>
  <c r="H353" i="1"/>
  <c r="AG353" i="1"/>
  <c r="AF353" i="1"/>
  <c r="AB359" i="1"/>
  <c r="P359" i="1"/>
  <c r="AA359" i="1"/>
  <c r="O359" i="1"/>
  <c r="Y359" i="1"/>
  <c r="M359" i="1"/>
  <c r="X359" i="1"/>
  <c r="L359" i="1"/>
  <c r="W359" i="1"/>
  <c r="K359" i="1"/>
  <c r="V359" i="1"/>
  <c r="J359" i="1"/>
  <c r="AG359" i="1"/>
  <c r="U359" i="1"/>
  <c r="I359" i="1"/>
  <c r="AF359" i="1"/>
  <c r="T359" i="1"/>
  <c r="H359" i="1"/>
  <c r="AE359" i="1"/>
  <c r="S359" i="1"/>
  <c r="G359" i="1"/>
  <c r="AC359" i="1"/>
  <c r="Q359" i="1"/>
  <c r="AD359" i="1"/>
  <c r="Z359" i="1"/>
  <c r="R359" i="1"/>
  <c r="N359" i="1"/>
  <c r="AF301" i="1"/>
  <c r="T301" i="1"/>
  <c r="H301" i="1"/>
  <c r="AE301" i="1"/>
  <c r="S301" i="1"/>
  <c r="G301" i="1"/>
  <c r="AD301" i="1"/>
  <c r="R301" i="1"/>
  <c r="AC301" i="1"/>
  <c r="Q301" i="1"/>
  <c r="AB301" i="1"/>
  <c r="P301" i="1"/>
  <c r="AA301" i="1"/>
  <c r="O301" i="1"/>
  <c r="Z301" i="1"/>
  <c r="N301" i="1"/>
  <c r="W301" i="1"/>
  <c r="K301" i="1"/>
  <c r="V301" i="1"/>
  <c r="J301" i="1"/>
  <c r="I301" i="1"/>
  <c r="AG301" i="1"/>
  <c r="Y301" i="1"/>
  <c r="U301" i="1"/>
  <c r="X301" i="1"/>
  <c r="M301" i="1"/>
  <c r="L301" i="1"/>
  <c r="AC302" i="1"/>
  <c r="Q302" i="1"/>
  <c r="AB302" i="1"/>
  <c r="P302" i="1"/>
  <c r="AA302" i="1"/>
  <c r="O302" i="1"/>
  <c r="Z302" i="1"/>
  <c r="N302" i="1"/>
  <c r="Y302" i="1"/>
  <c r="M302" i="1"/>
  <c r="X302" i="1"/>
  <c r="L302" i="1"/>
  <c r="W302" i="1"/>
  <c r="K302" i="1"/>
  <c r="AF302" i="1"/>
  <c r="T302" i="1"/>
  <c r="H302" i="1"/>
  <c r="AE302" i="1"/>
  <c r="S302" i="1"/>
  <c r="G302" i="1"/>
  <c r="V302" i="1"/>
  <c r="U302" i="1"/>
  <c r="R302" i="1"/>
  <c r="J302" i="1"/>
  <c r="AD302" i="1"/>
  <c r="I302" i="1"/>
  <c r="AG302" i="1"/>
  <c r="AG319" i="1"/>
  <c r="U319" i="1"/>
  <c r="I319" i="1"/>
  <c r="AF319" i="1"/>
  <c r="T319" i="1"/>
  <c r="H319" i="1"/>
  <c r="AA319" i="1"/>
  <c r="O319" i="1"/>
  <c r="X319" i="1"/>
  <c r="G319" i="1"/>
  <c r="W319" i="1"/>
  <c r="V319" i="1"/>
  <c r="S319" i="1"/>
  <c r="R319" i="1"/>
  <c r="Q319" i="1"/>
  <c r="AE319" i="1"/>
  <c r="P319" i="1"/>
  <c r="AB319" i="1"/>
  <c r="L319" i="1"/>
  <c r="Z319" i="1"/>
  <c r="K319" i="1"/>
  <c r="AD319" i="1"/>
  <c r="AC319" i="1"/>
  <c r="Y319" i="1"/>
  <c r="N319" i="1"/>
  <c r="M319" i="1"/>
  <c r="J319" i="1"/>
  <c r="V337" i="1"/>
  <c r="J337" i="1"/>
  <c r="AG337" i="1"/>
  <c r="T337" i="1"/>
  <c r="G337" i="1"/>
  <c r="AF337" i="1"/>
  <c r="S337" i="1"/>
  <c r="AD337" i="1"/>
  <c r="Q337" i="1"/>
  <c r="AA337" i="1"/>
  <c r="N337" i="1"/>
  <c r="R337" i="1"/>
  <c r="P337" i="1"/>
  <c r="O337" i="1"/>
  <c r="M337" i="1"/>
  <c r="AE337" i="1"/>
  <c r="L337" i="1"/>
  <c r="AC337" i="1"/>
  <c r="K337" i="1"/>
  <c r="AB337" i="1"/>
  <c r="I337" i="1"/>
  <c r="X337" i="1"/>
  <c r="W337" i="1"/>
  <c r="Z337" i="1"/>
  <c r="Y337" i="1"/>
  <c r="U337" i="1"/>
  <c r="H337" i="1"/>
  <c r="Y348" i="1"/>
  <c r="M348" i="1"/>
  <c r="AG348" i="1"/>
  <c r="U348" i="1"/>
  <c r="I348" i="1"/>
  <c r="AF348" i="1"/>
  <c r="T348" i="1"/>
  <c r="H348" i="1"/>
  <c r="AE348" i="1"/>
  <c r="S348" i="1"/>
  <c r="G348" i="1"/>
  <c r="AD348" i="1"/>
  <c r="R348" i="1"/>
  <c r="AB348" i="1"/>
  <c r="P348" i="1"/>
  <c r="O348" i="1"/>
  <c r="N348" i="1"/>
  <c r="L348" i="1"/>
  <c r="J348" i="1"/>
  <c r="AA348" i="1"/>
  <c r="Z348" i="1"/>
  <c r="AC348" i="1"/>
  <c r="V348" i="1"/>
  <c r="Q348" i="1"/>
  <c r="X348" i="1"/>
  <c r="W348" i="1"/>
  <c r="K348" i="1"/>
  <c r="V365" i="1"/>
  <c r="J365" i="1"/>
  <c r="AG365" i="1"/>
  <c r="U365" i="1"/>
  <c r="I365" i="1"/>
  <c r="AE365" i="1"/>
  <c r="S365" i="1"/>
  <c r="G365" i="1"/>
  <c r="AD365" i="1"/>
  <c r="R365" i="1"/>
  <c r="AC365" i="1"/>
  <c r="Q365" i="1"/>
  <c r="AB365" i="1"/>
  <c r="P365" i="1"/>
  <c r="AA365" i="1"/>
  <c r="O365" i="1"/>
  <c r="Z365" i="1"/>
  <c r="N365" i="1"/>
  <c r="Y365" i="1"/>
  <c r="M365" i="1"/>
  <c r="W365" i="1"/>
  <c r="K365" i="1"/>
  <c r="T365" i="1"/>
  <c r="L365" i="1"/>
  <c r="H365" i="1"/>
  <c r="AF365" i="1"/>
  <c r="X365" i="1"/>
  <c r="AB371" i="1"/>
  <c r="P371" i="1"/>
  <c r="AA371" i="1"/>
  <c r="O371" i="1"/>
  <c r="Y371" i="1"/>
  <c r="M371" i="1"/>
  <c r="X371" i="1"/>
  <c r="L371" i="1"/>
  <c r="W371" i="1"/>
  <c r="K371" i="1"/>
  <c r="V371" i="1"/>
  <c r="J371" i="1"/>
  <c r="AG371" i="1"/>
  <c r="U371" i="1"/>
  <c r="I371" i="1"/>
  <c r="AF371" i="1"/>
  <c r="T371" i="1"/>
  <c r="H371" i="1"/>
  <c r="AE371" i="1"/>
  <c r="S371" i="1"/>
  <c r="G371" i="1"/>
  <c r="AC371" i="1"/>
  <c r="Q371" i="1"/>
  <c r="AD371" i="1"/>
  <c r="Z371" i="1"/>
  <c r="R371" i="1"/>
  <c r="N371" i="1"/>
  <c r="W296" i="1"/>
  <c r="K296" i="1"/>
  <c r="AE296" i="1"/>
  <c r="S296" i="1"/>
  <c r="G296" i="1"/>
  <c r="V296" i="1"/>
  <c r="H296" i="1"/>
  <c r="U296" i="1"/>
  <c r="Y296" i="1"/>
  <c r="X296" i="1"/>
  <c r="T296" i="1"/>
  <c r="AA296" i="1"/>
  <c r="AG296" i="1"/>
  <c r="R296" i="1"/>
  <c r="M296" i="1"/>
  <c r="I296" i="1"/>
  <c r="AF296" i="1"/>
  <c r="Q296" i="1"/>
  <c r="J296" i="1"/>
  <c r="AD296" i="1"/>
  <c r="P296" i="1"/>
  <c r="AC296" i="1"/>
  <c r="O296" i="1"/>
  <c r="AB296" i="1"/>
  <c r="N296" i="1"/>
  <c r="Z296" i="1"/>
  <c r="L296" i="1"/>
  <c r="AA325" i="1"/>
  <c r="O325" i="1"/>
  <c r="Z325" i="1"/>
  <c r="N325" i="1"/>
  <c r="X325" i="1"/>
  <c r="L325" i="1"/>
  <c r="AG325" i="1"/>
  <c r="U325" i="1"/>
  <c r="I325" i="1"/>
  <c r="AE325" i="1"/>
  <c r="M325" i="1"/>
  <c r="AD325" i="1"/>
  <c r="K325" i="1"/>
  <c r="AC325" i="1"/>
  <c r="J325" i="1"/>
  <c r="AB325" i="1"/>
  <c r="H325" i="1"/>
  <c r="Y325" i="1"/>
  <c r="G325" i="1"/>
  <c r="W325" i="1"/>
  <c r="V325" i="1"/>
  <c r="R325" i="1"/>
  <c r="Q325" i="1"/>
  <c r="AF325" i="1"/>
  <c r="T325" i="1"/>
  <c r="S325" i="1"/>
  <c r="P325" i="1"/>
  <c r="Y352" i="1"/>
  <c r="M352" i="1"/>
  <c r="AG352" i="1"/>
  <c r="U352" i="1"/>
  <c r="I352" i="1"/>
  <c r="AF352" i="1"/>
  <c r="T352" i="1"/>
  <c r="H352" i="1"/>
  <c r="AE352" i="1"/>
  <c r="S352" i="1"/>
  <c r="G352" i="1"/>
  <c r="AD352" i="1"/>
  <c r="R352" i="1"/>
  <c r="AB352" i="1"/>
  <c r="P352" i="1"/>
  <c r="J352" i="1"/>
  <c r="AA352" i="1"/>
  <c r="Z352" i="1"/>
  <c r="X352" i="1"/>
  <c r="W352" i="1"/>
  <c r="V352" i="1"/>
  <c r="Q352" i="1"/>
  <c r="O352" i="1"/>
  <c r="N352" i="1"/>
  <c r="L352" i="1"/>
  <c r="K352" i="1"/>
  <c r="AC352" i="1"/>
  <c r="AE358" i="1"/>
  <c r="S358" i="1"/>
  <c r="G358" i="1"/>
  <c r="AD358" i="1"/>
  <c r="R358" i="1"/>
  <c r="AB358" i="1"/>
  <c r="P358" i="1"/>
  <c r="AA358" i="1"/>
  <c r="O358" i="1"/>
  <c r="Z358" i="1"/>
  <c r="N358" i="1"/>
  <c r="Y358" i="1"/>
  <c r="M358" i="1"/>
  <c r="X358" i="1"/>
  <c r="L358" i="1"/>
  <c r="W358" i="1"/>
  <c r="K358" i="1"/>
  <c r="V358" i="1"/>
  <c r="J358" i="1"/>
  <c r="AF358" i="1"/>
  <c r="T358" i="1"/>
  <c r="H358" i="1"/>
  <c r="AG358" i="1"/>
  <c r="AC358" i="1"/>
  <c r="U358" i="1"/>
  <c r="Q358" i="1"/>
  <c r="I358" i="1"/>
  <c r="W308" i="1"/>
  <c r="K308" i="1"/>
  <c r="V308" i="1"/>
  <c r="J308" i="1"/>
  <c r="AG308" i="1"/>
  <c r="U308" i="1"/>
  <c r="I308" i="1"/>
  <c r="AF308" i="1"/>
  <c r="T308" i="1"/>
  <c r="H308" i="1"/>
  <c r="AE308" i="1"/>
  <c r="S308" i="1"/>
  <c r="G308" i="1"/>
  <c r="AD308" i="1"/>
  <c r="R308" i="1"/>
  <c r="AC308" i="1"/>
  <c r="Q308" i="1"/>
  <c r="Z308" i="1"/>
  <c r="N308" i="1"/>
  <c r="Y308" i="1"/>
  <c r="M308" i="1"/>
  <c r="X308" i="1"/>
  <c r="AB308" i="1"/>
  <c r="AA308" i="1"/>
  <c r="P308" i="1"/>
  <c r="O308" i="1"/>
  <c r="L308" i="1"/>
  <c r="AC298" i="1"/>
  <c r="Q298" i="1"/>
  <c r="Y298" i="1"/>
  <c r="M298" i="1"/>
  <c r="X298" i="1"/>
  <c r="AE298" i="1"/>
  <c r="S298" i="1"/>
  <c r="AB298" i="1"/>
  <c r="K298" i="1"/>
  <c r="AA298" i="1"/>
  <c r="J298" i="1"/>
  <c r="Z298" i="1"/>
  <c r="I298" i="1"/>
  <c r="W298" i="1"/>
  <c r="H298" i="1"/>
  <c r="L298" i="1"/>
  <c r="V298" i="1"/>
  <c r="G298" i="1"/>
  <c r="U298" i="1"/>
  <c r="P298" i="1"/>
  <c r="T298" i="1"/>
  <c r="R298" i="1"/>
  <c r="AG298" i="1"/>
  <c r="O298" i="1"/>
  <c r="AF298" i="1"/>
  <c r="N298" i="1"/>
  <c r="AD298" i="1"/>
  <c r="W304" i="1"/>
  <c r="K304" i="1"/>
  <c r="V304" i="1"/>
  <c r="J304" i="1"/>
  <c r="AG304" i="1"/>
  <c r="U304" i="1"/>
  <c r="I304" i="1"/>
  <c r="AF304" i="1"/>
  <c r="T304" i="1"/>
  <c r="H304" i="1"/>
  <c r="AE304" i="1"/>
  <c r="S304" i="1"/>
  <c r="G304" i="1"/>
  <c r="AD304" i="1"/>
  <c r="R304" i="1"/>
  <c r="AC304" i="1"/>
  <c r="Q304" i="1"/>
  <c r="Z304" i="1"/>
  <c r="N304" i="1"/>
  <c r="Y304" i="1"/>
  <c r="M304" i="1"/>
  <c r="P304" i="1"/>
  <c r="O304" i="1"/>
  <c r="X304" i="1"/>
  <c r="L304" i="1"/>
  <c r="AB304" i="1"/>
  <c r="AA304" i="1"/>
  <c r="AG315" i="1"/>
  <c r="U315" i="1"/>
  <c r="I315" i="1"/>
  <c r="AF315" i="1"/>
  <c r="T315" i="1"/>
  <c r="H315" i="1"/>
  <c r="Z315" i="1"/>
  <c r="L315" i="1"/>
  <c r="Y315" i="1"/>
  <c r="K315" i="1"/>
  <c r="X315" i="1"/>
  <c r="J315" i="1"/>
  <c r="W315" i="1"/>
  <c r="G315" i="1"/>
  <c r="V315" i="1"/>
  <c r="S315" i="1"/>
  <c r="R315" i="1"/>
  <c r="AC315" i="1"/>
  <c r="O315" i="1"/>
  <c r="AB315" i="1"/>
  <c r="N315" i="1"/>
  <c r="Q315" i="1"/>
  <c r="P315" i="1"/>
  <c r="M315" i="1"/>
  <c r="AA315" i="1"/>
  <c r="AE315" i="1"/>
  <c r="AD315" i="1"/>
  <c r="AA321" i="1"/>
  <c r="O321" i="1"/>
  <c r="Z321" i="1"/>
  <c r="N321" i="1"/>
  <c r="AG321" i="1"/>
  <c r="U321" i="1"/>
  <c r="I321" i="1"/>
  <c r="R321" i="1"/>
  <c r="AF321" i="1"/>
  <c r="Q321" i="1"/>
  <c r="AE321" i="1"/>
  <c r="P321" i="1"/>
  <c r="AD321" i="1"/>
  <c r="M321" i="1"/>
  <c r="AC321" i="1"/>
  <c r="L321" i="1"/>
  <c r="AB321" i="1"/>
  <c r="K321" i="1"/>
  <c r="Y321" i="1"/>
  <c r="J321" i="1"/>
  <c r="V321" i="1"/>
  <c r="T321" i="1"/>
  <c r="X321" i="1"/>
  <c r="W321" i="1"/>
  <c r="S321" i="1"/>
  <c r="H321" i="1"/>
  <c r="G321" i="1"/>
  <c r="AD332" i="1"/>
  <c r="R332" i="1"/>
  <c r="AC332" i="1"/>
  <c r="Q332" i="1"/>
  <c r="AA332" i="1"/>
  <c r="O332" i="1"/>
  <c r="X332" i="1"/>
  <c r="L332" i="1"/>
  <c r="V332" i="1"/>
  <c r="U332" i="1"/>
  <c r="T332" i="1"/>
  <c r="S332" i="1"/>
  <c r="P332" i="1"/>
  <c r="AG332" i="1"/>
  <c r="N332" i="1"/>
  <c r="AF332" i="1"/>
  <c r="M332" i="1"/>
  <c r="Z332" i="1"/>
  <c r="I332" i="1"/>
  <c r="Y332" i="1"/>
  <c r="H332" i="1"/>
  <c r="AE332" i="1"/>
  <c r="AB332" i="1"/>
  <c r="W332" i="1"/>
  <c r="K332" i="1"/>
  <c r="J332" i="1"/>
  <c r="G332" i="1"/>
  <c r="AB343" i="1"/>
  <c r="P343" i="1"/>
  <c r="X343" i="1"/>
  <c r="L343" i="1"/>
  <c r="W343" i="1"/>
  <c r="K343" i="1"/>
  <c r="V343" i="1"/>
  <c r="J343" i="1"/>
  <c r="AG343" i="1"/>
  <c r="U343" i="1"/>
  <c r="I343" i="1"/>
  <c r="AF343" i="1"/>
  <c r="AE343" i="1"/>
  <c r="M343" i="1"/>
  <c r="AD343" i="1"/>
  <c r="H343" i="1"/>
  <c r="AA343" i="1"/>
  <c r="Y343" i="1"/>
  <c r="T343" i="1"/>
  <c r="G343" i="1"/>
  <c r="AC343" i="1"/>
  <c r="Z343" i="1"/>
  <c r="Q343" i="1"/>
  <c r="O343" i="1"/>
  <c r="N343" i="1"/>
  <c r="S343" i="1"/>
  <c r="R343" i="1"/>
  <c r="AE354" i="1"/>
  <c r="S354" i="1"/>
  <c r="G354" i="1"/>
  <c r="AA354" i="1"/>
  <c r="O354" i="1"/>
  <c r="Z354" i="1"/>
  <c r="N354" i="1"/>
  <c r="Y354" i="1"/>
  <c r="M354" i="1"/>
  <c r="X354" i="1"/>
  <c r="L354" i="1"/>
  <c r="V354" i="1"/>
  <c r="J354" i="1"/>
  <c r="AB354" i="1"/>
  <c r="W354" i="1"/>
  <c r="U354" i="1"/>
  <c r="T354" i="1"/>
  <c r="R354" i="1"/>
  <c r="Q354" i="1"/>
  <c r="P354" i="1"/>
  <c r="K354" i="1"/>
  <c r="AG354" i="1"/>
  <c r="I354" i="1"/>
  <c r="AF354" i="1"/>
  <c r="H354" i="1"/>
  <c r="AD354" i="1"/>
  <c r="AC354" i="1"/>
  <c r="AE338" i="1"/>
  <c r="S338" i="1"/>
  <c r="G338" i="1"/>
  <c r="AA338" i="1"/>
  <c r="Y338" i="1"/>
  <c r="T338" i="1"/>
  <c r="R338" i="1"/>
  <c r="AF338" i="1"/>
  <c r="P338" i="1"/>
  <c r="AB338" i="1"/>
  <c r="M338" i="1"/>
  <c r="AG338" i="1"/>
  <c r="K338" i="1"/>
  <c r="AD338" i="1"/>
  <c r="J338" i="1"/>
  <c r="AC338" i="1"/>
  <c r="I338" i="1"/>
  <c r="Z338" i="1"/>
  <c r="H338" i="1"/>
  <c r="X338" i="1"/>
  <c r="W338" i="1"/>
  <c r="V338" i="1"/>
  <c r="O338" i="1"/>
  <c r="N338" i="1"/>
  <c r="U338" i="1"/>
  <c r="Q338" i="1"/>
  <c r="L338" i="1"/>
  <c r="V349" i="1"/>
  <c r="J349" i="1"/>
  <c r="AD349" i="1"/>
  <c r="R349" i="1"/>
  <c r="AC349" i="1"/>
  <c r="Q349" i="1"/>
  <c r="AB349" i="1"/>
  <c r="P349" i="1"/>
  <c r="AA349" i="1"/>
  <c r="O349" i="1"/>
  <c r="Y349" i="1"/>
  <c r="M349" i="1"/>
  <c r="L349" i="1"/>
  <c r="K349" i="1"/>
  <c r="AG349" i="1"/>
  <c r="I349" i="1"/>
  <c r="AE349" i="1"/>
  <c r="G349" i="1"/>
  <c r="X349" i="1"/>
  <c r="W349" i="1"/>
  <c r="Z349" i="1"/>
  <c r="U349" i="1"/>
  <c r="T349" i="1"/>
  <c r="S349" i="1"/>
  <c r="N349" i="1"/>
  <c r="H349" i="1"/>
  <c r="AF349" i="1"/>
  <c r="AE366" i="1"/>
  <c r="S366" i="1"/>
  <c r="G366" i="1"/>
  <c r="AD366" i="1"/>
  <c r="R366" i="1"/>
  <c r="AB366" i="1"/>
  <c r="P366" i="1"/>
  <c r="AA366" i="1"/>
  <c r="O366" i="1"/>
  <c r="Z366" i="1"/>
  <c r="N366" i="1"/>
  <c r="Y366" i="1"/>
  <c r="M366" i="1"/>
  <c r="X366" i="1"/>
  <c r="L366" i="1"/>
  <c r="W366" i="1"/>
  <c r="K366" i="1"/>
  <c r="V366" i="1"/>
  <c r="J366" i="1"/>
  <c r="AF366" i="1"/>
  <c r="T366" i="1"/>
  <c r="H366" i="1"/>
  <c r="AG366" i="1"/>
  <c r="AC366" i="1"/>
  <c r="U366" i="1"/>
  <c r="Q366" i="1"/>
  <c r="I366" i="1"/>
  <c r="Y372" i="1"/>
  <c r="M372" i="1"/>
  <c r="X372" i="1"/>
  <c r="L372" i="1"/>
  <c r="V372" i="1"/>
  <c r="J372" i="1"/>
  <c r="AG372" i="1"/>
  <c r="U372" i="1"/>
  <c r="I372" i="1"/>
  <c r="AF372" i="1"/>
  <c r="T372" i="1"/>
  <c r="H372" i="1"/>
  <c r="AE372" i="1"/>
  <c r="S372" i="1"/>
  <c r="G372" i="1"/>
  <c r="AD372" i="1"/>
  <c r="R372" i="1"/>
  <c r="AC372" i="1"/>
  <c r="Q372" i="1"/>
  <c r="AB372" i="1"/>
  <c r="P372" i="1"/>
  <c r="Z372" i="1"/>
  <c r="N372" i="1"/>
  <c r="AA372" i="1"/>
  <c r="W372" i="1"/>
  <c r="O372" i="1"/>
  <c r="K372" i="1"/>
  <c r="G293" i="1"/>
  <c r="AF293" i="1"/>
  <c r="T293" i="1"/>
  <c r="H293" i="1"/>
  <c r="AB293" i="1"/>
  <c r="P293" i="1"/>
  <c r="AE293" i="1"/>
  <c r="Q293" i="1"/>
  <c r="AD293" i="1"/>
  <c r="O293" i="1"/>
  <c r="R293" i="1"/>
  <c r="AC293" i="1"/>
  <c r="N293" i="1"/>
  <c r="AA293" i="1"/>
  <c r="M293" i="1"/>
  <c r="Z293" i="1"/>
  <c r="L293" i="1"/>
  <c r="Y293" i="1"/>
  <c r="K293" i="1"/>
  <c r="AG293" i="1"/>
  <c r="X293" i="1"/>
  <c r="J293" i="1"/>
  <c r="V293" i="1"/>
  <c r="S293" i="1"/>
  <c r="W293" i="1"/>
  <c r="I293" i="1"/>
  <c r="U293" i="1"/>
  <c r="Z299" i="1"/>
  <c r="N299" i="1"/>
  <c r="X299" i="1"/>
  <c r="W299" i="1"/>
  <c r="K299" i="1"/>
  <c r="V299" i="1"/>
  <c r="J299" i="1"/>
  <c r="AG299" i="1"/>
  <c r="U299" i="1"/>
  <c r="I299" i="1"/>
  <c r="AC299" i="1"/>
  <c r="Q299" i="1"/>
  <c r="AB299" i="1"/>
  <c r="P299" i="1"/>
  <c r="Y299" i="1"/>
  <c r="T299" i="1"/>
  <c r="S299" i="1"/>
  <c r="R299" i="1"/>
  <c r="G299" i="1"/>
  <c r="O299" i="1"/>
  <c r="M299" i="1"/>
  <c r="L299" i="1"/>
  <c r="AA299" i="1"/>
  <c r="H299" i="1"/>
  <c r="AF299" i="1"/>
  <c r="AE299" i="1"/>
  <c r="AD299" i="1"/>
  <c r="AC310" i="1"/>
  <c r="Q310" i="1"/>
  <c r="AB310" i="1"/>
  <c r="P310" i="1"/>
  <c r="AA310" i="1"/>
  <c r="O310" i="1"/>
  <c r="Z310" i="1"/>
  <c r="N310" i="1"/>
  <c r="Y310" i="1"/>
  <c r="M310" i="1"/>
  <c r="X310" i="1"/>
  <c r="L310" i="1"/>
  <c r="W310" i="1"/>
  <c r="K310" i="1"/>
  <c r="AF310" i="1"/>
  <c r="T310" i="1"/>
  <c r="H310" i="1"/>
  <c r="AE310" i="1"/>
  <c r="S310" i="1"/>
  <c r="G310" i="1"/>
  <c r="AG310" i="1"/>
  <c r="AD310" i="1"/>
  <c r="R310" i="1"/>
  <c r="V310" i="1"/>
  <c r="U310" i="1"/>
  <c r="J310" i="1"/>
  <c r="I310" i="1"/>
  <c r="AD316" i="1"/>
  <c r="R316" i="1"/>
  <c r="AC316" i="1"/>
  <c r="Q316" i="1"/>
  <c r="AA316" i="1"/>
  <c r="M316" i="1"/>
  <c r="Z316" i="1"/>
  <c r="L316" i="1"/>
  <c r="Y316" i="1"/>
  <c r="K316" i="1"/>
  <c r="X316" i="1"/>
  <c r="J316" i="1"/>
  <c r="W316" i="1"/>
  <c r="I316" i="1"/>
  <c r="V316" i="1"/>
  <c r="H316" i="1"/>
  <c r="U316" i="1"/>
  <c r="G316" i="1"/>
  <c r="AF316" i="1"/>
  <c r="P316" i="1"/>
  <c r="AE316" i="1"/>
  <c r="O316" i="1"/>
  <c r="AG316" i="1"/>
  <c r="N316" i="1"/>
  <c r="AB316" i="1"/>
  <c r="T316" i="1"/>
  <c r="S316" i="1"/>
  <c r="X322" i="1"/>
  <c r="L322" i="1"/>
  <c r="W322" i="1"/>
  <c r="K322" i="1"/>
  <c r="AG322" i="1"/>
  <c r="AD322" i="1"/>
  <c r="R322" i="1"/>
  <c r="V322" i="1"/>
  <c r="G322" i="1"/>
  <c r="U322" i="1"/>
  <c r="T322" i="1"/>
  <c r="S322" i="1"/>
  <c r="Q322" i="1"/>
  <c r="AF322" i="1"/>
  <c r="P322" i="1"/>
  <c r="AE322" i="1"/>
  <c r="O322" i="1"/>
  <c r="AA322" i="1"/>
  <c r="J322" i="1"/>
  <c r="Z322" i="1"/>
  <c r="I322" i="1"/>
  <c r="N322" i="1"/>
  <c r="M322" i="1"/>
  <c r="H322" i="1"/>
  <c r="Y322" i="1"/>
  <c r="AC322" i="1"/>
  <c r="AB322" i="1"/>
  <c r="AB339" i="1"/>
  <c r="P339" i="1"/>
  <c r="X339" i="1"/>
  <c r="L339" i="1"/>
  <c r="V339" i="1"/>
  <c r="J339" i="1"/>
  <c r="Y339" i="1"/>
  <c r="H339" i="1"/>
  <c r="W339" i="1"/>
  <c r="G339" i="1"/>
  <c r="T339" i="1"/>
  <c r="AF339" i="1"/>
  <c r="Q339" i="1"/>
  <c r="AD339" i="1"/>
  <c r="AC339" i="1"/>
  <c r="AA339" i="1"/>
  <c r="Z339" i="1"/>
  <c r="U339" i="1"/>
  <c r="S339" i="1"/>
  <c r="R339" i="1"/>
  <c r="M339" i="1"/>
  <c r="AG339" i="1"/>
  <c r="K339" i="1"/>
  <c r="I339" i="1"/>
  <c r="AE339" i="1"/>
  <c r="O339" i="1"/>
  <c r="N339" i="1"/>
  <c r="Y344" i="1"/>
  <c r="M344" i="1"/>
  <c r="AG344" i="1"/>
  <c r="U344" i="1"/>
  <c r="I344" i="1"/>
  <c r="AF344" i="1"/>
  <c r="T344" i="1"/>
  <c r="H344" i="1"/>
  <c r="AE344" i="1"/>
  <c r="S344" i="1"/>
  <c r="G344" i="1"/>
  <c r="AD344" i="1"/>
  <c r="R344" i="1"/>
  <c r="AB344" i="1"/>
  <c r="AA344" i="1"/>
  <c r="Z344" i="1"/>
  <c r="X344" i="1"/>
  <c r="V344" i="1"/>
  <c r="P344" i="1"/>
  <c r="O344" i="1"/>
  <c r="Q344" i="1"/>
  <c r="N344" i="1"/>
  <c r="L344" i="1"/>
  <c r="K344" i="1"/>
  <c r="J344" i="1"/>
  <c r="AC344" i="1"/>
  <c r="W344" i="1"/>
  <c r="AE350" i="1"/>
  <c r="S350" i="1"/>
  <c r="G350" i="1"/>
  <c r="AA350" i="1"/>
  <c r="O350" i="1"/>
  <c r="Z350" i="1"/>
  <c r="N350" i="1"/>
  <c r="Y350" i="1"/>
  <c r="M350" i="1"/>
  <c r="X350" i="1"/>
  <c r="L350" i="1"/>
  <c r="V350" i="1"/>
  <c r="J350" i="1"/>
  <c r="P350" i="1"/>
  <c r="AG350" i="1"/>
  <c r="I350" i="1"/>
  <c r="AF350" i="1"/>
  <c r="H350" i="1"/>
  <c r="AD350" i="1"/>
  <c r="AC350" i="1"/>
  <c r="AB350" i="1"/>
  <c r="U350" i="1"/>
  <c r="T350" i="1"/>
  <c r="Q350" i="1"/>
  <c r="K350" i="1"/>
  <c r="W350" i="1"/>
  <c r="R350" i="1"/>
  <c r="AB355" i="1"/>
  <c r="P355" i="1"/>
  <c r="X355" i="1"/>
  <c r="L355" i="1"/>
  <c r="W355" i="1"/>
  <c r="K355" i="1"/>
  <c r="V355" i="1"/>
  <c r="J355" i="1"/>
  <c r="AG355" i="1"/>
  <c r="U355" i="1"/>
  <c r="I355" i="1"/>
  <c r="AE355" i="1"/>
  <c r="S355" i="1"/>
  <c r="G355" i="1"/>
  <c r="AC355" i="1"/>
  <c r="Q355" i="1"/>
  <c r="Z355" i="1"/>
  <c r="Y355" i="1"/>
  <c r="T355" i="1"/>
  <c r="R355" i="1"/>
  <c r="O355" i="1"/>
  <c r="N355" i="1"/>
  <c r="M355" i="1"/>
  <c r="H355" i="1"/>
  <c r="AF355" i="1"/>
  <c r="AD355" i="1"/>
  <c r="AA355" i="1"/>
  <c r="V361" i="1"/>
  <c r="J361" i="1"/>
  <c r="AG361" i="1"/>
  <c r="U361" i="1"/>
  <c r="I361" i="1"/>
  <c r="AE361" i="1"/>
  <c r="S361" i="1"/>
  <c r="G361" i="1"/>
  <c r="AD361" i="1"/>
  <c r="R361" i="1"/>
  <c r="AC361" i="1"/>
  <c r="Q361" i="1"/>
  <c r="AB361" i="1"/>
  <c r="P361" i="1"/>
  <c r="AA361" i="1"/>
  <c r="O361" i="1"/>
  <c r="Z361" i="1"/>
  <c r="N361" i="1"/>
  <c r="Y361" i="1"/>
  <c r="M361" i="1"/>
  <c r="W361" i="1"/>
  <c r="K361" i="1"/>
  <c r="AF361" i="1"/>
  <c r="X361" i="1"/>
  <c r="T361" i="1"/>
  <c r="L361" i="1"/>
  <c r="H361" i="1"/>
  <c r="AC294" i="1"/>
  <c r="Q294" i="1"/>
  <c r="Y294" i="1"/>
  <c r="M294" i="1"/>
  <c r="AG294" i="1"/>
  <c r="S294" i="1"/>
  <c r="AF294" i="1"/>
  <c r="R294" i="1"/>
  <c r="AE294" i="1"/>
  <c r="P294" i="1"/>
  <c r="AD294" i="1"/>
  <c r="O294" i="1"/>
  <c r="I294" i="1"/>
  <c r="AB294" i="1"/>
  <c r="N294" i="1"/>
  <c r="AA294" i="1"/>
  <c r="L294" i="1"/>
  <c r="W294" i="1"/>
  <c r="U294" i="1"/>
  <c r="Z294" i="1"/>
  <c r="K294" i="1"/>
  <c r="X294" i="1"/>
  <c r="J294" i="1"/>
  <c r="T294" i="1"/>
  <c r="V294" i="1"/>
  <c r="H294" i="1"/>
  <c r="G294" i="1"/>
  <c r="W300" i="1"/>
  <c r="K300" i="1"/>
  <c r="AG300" i="1"/>
  <c r="U300" i="1"/>
  <c r="I300" i="1"/>
  <c r="AF300" i="1"/>
  <c r="T300" i="1"/>
  <c r="H300" i="1"/>
  <c r="AE300" i="1"/>
  <c r="S300" i="1"/>
  <c r="G300" i="1"/>
  <c r="AD300" i="1"/>
  <c r="R300" i="1"/>
  <c r="AC300" i="1"/>
  <c r="Q300" i="1"/>
  <c r="Z300" i="1"/>
  <c r="N300" i="1"/>
  <c r="Y300" i="1"/>
  <c r="M300" i="1"/>
  <c r="AB300" i="1"/>
  <c r="AA300" i="1"/>
  <c r="X300" i="1"/>
  <c r="V300" i="1"/>
  <c r="P300" i="1"/>
  <c r="O300" i="1"/>
  <c r="L300" i="1"/>
  <c r="J300" i="1"/>
  <c r="Z311" i="1"/>
  <c r="N311" i="1"/>
  <c r="Y311" i="1"/>
  <c r="M311" i="1"/>
  <c r="X311" i="1"/>
  <c r="L311" i="1"/>
  <c r="W311" i="1"/>
  <c r="K311" i="1"/>
  <c r="V311" i="1"/>
  <c r="J311" i="1"/>
  <c r="AG311" i="1"/>
  <c r="U311" i="1"/>
  <c r="I311" i="1"/>
  <c r="AF311" i="1"/>
  <c r="T311" i="1"/>
  <c r="H311" i="1"/>
  <c r="AC311" i="1"/>
  <c r="Q311" i="1"/>
  <c r="AB311" i="1"/>
  <c r="P311" i="1"/>
  <c r="S311" i="1"/>
  <c r="R311" i="1"/>
  <c r="O311" i="1"/>
  <c r="G311" i="1"/>
  <c r="AA311" i="1"/>
  <c r="AE311" i="1"/>
  <c r="AD311" i="1"/>
  <c r="AA317" i="1"/>
  <c r="O317" i="1"/>
  <c r="Z317" i="1"/>
  <c r="N317" i="1"/>
  <c r="AG317" i="1"/>
  <c r="AD317" i="1"/>
  <c r="P317" i="1"/>
  <c r="AC317" i="1"/>
  <c r="M317" i="1"/>
  <c r="AB317" i="1"/>
  <c r="L317" i="1"/>
  <c r="Y317" i="1"/>
  <c r="K317" i="1"/>
  <c r="X317" i="1"/>
  <c r="J317" i="1"/>
  <c r="W317" i="1"/>
  <c r="I317" i="1"/>
  <c r="V317" i="1"/>
  <c r="H317" i="1"/>
  <c r="S317" i="1"/>
  <c r="AF317" i="1"/>
  <c r="R317" i="1"/>
  <c r="U317" i="1"/>
  <c r="T317" i="1"/>
  <c r="AE317" i="1"/>
  <c r="Q317" i="1"/>
  <c r="G317" i="1"/>
  <c r="AG323" i="1"/>
  <c r="U323" i="1"/>
  <c r="I323" i="1"/>
  <c r="AF323" i="1"/>
  <c r="T323" i="1"/>
  <c r="H323" i="1"/>
  <c r="AD323" i="1"/>
  <c r="R323" i="1"/>
  <c r="AA323" i="1"/>
  <c r="O323" i="1"/>
  <c r="AE323" i="1"/>
  <c r="M323" i="1"/>
  <c r="AC323" i="1"/>
  <c r="L323" i="1"/>
  <c r="AB323" i="1"/>
  <c r="K323" i="1"/>
  <c r="Z323" i="1"/>
  <c r="J323" i="1"/>
  <c r="Y323" i="1"/>
  <c r="G323" i="1"/>
  <c r="X323" i="1"/>
  <c r="W323" i="1"/>
  <c r="Q323" i="1"/>
  <c r="P323" i="1"/>
  <c r="N323" i="1"/>
  <c r="V323" i="1"/>
  <c r="S323" i="1"/>
  <c r="V345" i="1"/>
  <c r="J345" i="1"/>
  <c r="AD345" i="1"/>
  <c r="R345" i="1"/>
  <c r="AC345" i="1"/>
  <c r="Q345" i="1"/>
  <c r="AB345" i="1"/>
  <c r="P345" i="1"/>
  <c r="AA345" i="1"/>
  <c r="O345" i="1"/>
  <c r="Y345" i="1"/>
  <c r="M345" i="1"/>
  <c r="X345" i="1"/>
  <c r="W345" i="1"/>
  <c r="U345" i="1"/>
  <c r="S345" i="1"/>
  <c r="L345" i="1"/>
  <c r="K345" i="1"/>
  <c r="AG345" i="1"/>
  <c r="AF345" i="1"/>
  <c r="AE345" i="1"/>
  <c r="Z345" i="1"/>
  <c r="T345" i="1"/>
  <c r="N345" i="1"/>
  <c r="G345" i="1"/>
  <c r="I345" i="1"/>
  <c r="H345" i="1"/>
  <c r="Y356" i="1"/>
  <c r="M356" i="1"/>
  <c r="V356" i="1"/>
  <c r="J356" i="1"/>
  <c r="AG356" i="1"/>
  <c r="U356" i="1"/>
  <c r="I356" i="1"/>
  <c r="AF356" i="1"/>
  <c r="T356" i="1"/>
  <c r="H356" i="1"/>
  <c r="AE356" i="1"/>
  <c r="S356" i="1"/>
  <c r="G356" i="1"/>
  <c r="AD356" i="1"/>
  <c r="R356" i="1"/>
  <c r="AC356" i="1"/>
  <c r="Q356" i="1"/>
  <c r="AB356" i="1"/>
  <c r="P356" i="1"/>
  <c r="Z356" i="1"/>
  <c r="N356" i="1"/>
  <c r="AA356" i="1"/>
  <c r="X356" i="1"/>
  <c r="W356" i="1"/>
  <c r="O356" i="1"/>
  <c r="L356" i="1"/>
  <c r="K356" i="1"/>
  <c r="AG289" i="1"/>
  <c r="D83" i="18"/>
  <c r="G277" i="18" s="1"/>
  <c r="D30" i="18"/>
  <c r="D32" i="18" s="1"/>
  <c r="E114" i="18"/>
  <c r="E45" i="18"/>
  <c r="E47" i="18"/>
  <c r="E42" i="18"/>
  <c r="E48" i="18"/>
  <c r="E49" i="18"/>
  <c r="E43" i="18"/>
  <c r="E44" i="18"/>
  <c r="C274" i="1"/>
  <c r="E65" i="1"/>
  <c r="E64" i="1"/>
  <c r="E62" i="1"/>
  <c r="E277" i="1"/>
  <c r="C226" i="1"/>
  <c r="C236" i="1"/>
  <c r="E63" i="1"/>
  <c r="E61" i="1"/>
  <c r="E60" i="1"/>
  <c r="E59" i="1"/>
  <c r="D48" i="1"/>
  <c r="D50" i="1" s="1"/>
  <c r="D71" i="1" s="1"/>
  <c r="F244" i="22" l="1"/>
  <c r="E244" i="22" s="1"/>
  <c r="F243" i="22"/>
  <c r="E243" i="22" s="1"/>
  <c r="F231" i="22"/>
  <c r="E231" i="22" s="1"/>
  <c r="F219" i="22"/>
  <c r="E219" i="22" s="1"/>
  <c r="F242" i="22"/>
  <c r="E242" i="22" s="1"/>
  <c r="F230" i="22"/>
  <c r="E230" i="22" s="1"/>
  <c r="F223" i="22"/>
  <c r="E223" i="22" s="1"/>
  <c r="F234" i="22"/>
  <c r="E234" i="22" s="1"/>
  <c r="F245" i="22"/>
  <c r="E245" i="22" s="1"/>
  <c r="F220" i="22"/>
  <c r="E220" i="22" s="1"/>
  <c r="F241" i="22"/>
  <c r="E241" i="22" s="1"/>
  <c r="F229" i="22"/>
  <c r="E229" i="22" s="1"/>
  <c r="F227" i="22"/>
  <c r="E227" i="22" s="1"/>
  <c r="F233" i="22"/>
  <c r="E233" i="22" s="1"/>
  <c r="F240" i="22"/>
  <c r="E240" i="22" s="1"/>
  <c r="F228" i="22"/>
  <c r="E228" i="22" s="1"/>
  <c r="F239" i="22"/>
  <c r="E239" i="22" s="1"/>
  <c r="F238" i="22"/>
  <c r="E238" i="22" s="1"/>
  <c r="F226" i="22"/>
  <c r="E226" i="22" s="1"/>
  <c r="F221" i="22"/>
  <c r="E221" i="22" s="1"/>
  <c r="F237" i="22"/>
  <c r="E237" i="22" s="1"/>
  <c r="F225" i="22"/>
  <c r="E225" i="22" s="1"/>
  <c r="F236" i="22"/>
  <c r="E236" i="22" s="1"/>
  <c r="F224" i="22"/>
  <c r="E224" i="22" s="1"/>
  <c r="F235" i="22"/>
  <c r="E235" i="22" s="1"/>
  <c r="F222" i="22"/>
  <c r="E222" i="22" s="1"/>
  <c r="F232" i="22"/>
  <c r="E232" i="22" s="1"/>
  <c r="F307" i="18"/>
  <c r="E307" i="18" s="1"/>
  <c r="F300" i="18"/>
  <c r="E300" i="18" s="1"/>
  <c r="F295" i="18"/>
  <c r="E295" i="18" s="1"/>
  <c r="F299" i="18"/>
  <c r="E299" i="18" s="1"/>
  <c r="F292" i="18"/>
  <c r="E292" i="18" s="1"/>
  <c r="F285" i="18"/>
  <c r="E285" i="18" s="1"/>
  <c r="F306" i="18"/>
  <c r="E306" i="18" s="1"/>
  <c r="F284" i="18"/>
  <c r="E284" i="18" s="1"/>
  <c r="F302" i="18"/>
  <c r="E302" i="18" s="1"/>
  <c r="F305" i="18"/>
  <c r="E305" i="18" s="1"/>
  <c r="F298" i="18"/>
  <c r="E298" i="18" s="1"/>
  <c r="F291" i="18"/>
  <c r="E291" i="18" s="1"/>
  <c r="F281" i="18"/>
  <c r="E281" i="18" s="1"/>
  <c r="F288" i="18"/>
  <c r="E288" i="18" s="1"/>
  <c r="F290" i="18"/>
  <c r="E290" i="18" s="1"/>
  <c r="F283" i="18"/>
  <c r="E283" i="18" s="1"/>
  <c r="F304" i="18"/>
  <c r="E304" i="18" s="1"/>
  <c r="F297" i="18"/>
  <c r="E297" i="18" s="1"/>
  <c r="F296" i="18"/>
  <c r="E296" i="18" s="1"/>
  <c r="F289" i="18"/>
  <c r="E289" i="18" s="1"/>
  <c r="F282" i="18"/>
  <c r="E282" i="18" s="1"/>
  <c r="F303" i="18"/>
  <c r="E303" i="18" s="1"/>
  <c r="F287" i="18"/>
  <c r="E287" i="18" s="1"/>
  <c r="F301" i="18"/>
  <c r="E301" i="18" s="1"/>
  <c r="F294" i="18"/>
  <c r="E294" i="18" s="1"/>
  <c r="F293" i="18"/>
  <c r="E293" i="18" s="1"/>
  <c r="F286" i="18"/>
  <c r="E286" i="18" s="1"/>
  <c r="AG208" i="18"/>
  <c r="U208" i="18"/>
  <c r="I208" i="18"/>
  <c r="X207" i="18"/>
  <c r="L207" i="18"/>
  <c r="AA206" i="18"/>
  <c r="O206" i="18"/>
  <c r="AD205" i="18"/>
  <c r="R205" i="18"/>
  <c r="AG204" i="18"/>
  <c r="U204" i="18"/>
  <c r="I204" i="18"/>
  <c r="X203" i="18"/>
  <c r="L203" i="18"/>
  <c r="AA202" i="18"/>
  <c r="O202" i="18"/>
  <c r="AD201" i="18"/>
  <c r="R201" i="18"/>
  <c r="AG200" i="18"/>
  <c r="U200" i="18"/>
  <c r="I200" i="18"/>
  <c r="X199" i="18"/>
  <c r="L199" i="18"/>
  <c r="AA198" i="18"/>
  <c r="O198" i="18"/>
  <c r="AD197" i="18"/>
  <c r="R197" i="18"/>
  <c r="AG196" i="18"/>
  <c r="U196" i="18"/>
  <c r="I196" i="18"/>
  <c r="X195" i="18"/>
  <c r="L195" i="18"/>
  <c r="AA194" i="18"/>
  <c r="O194" i="18"/>
  <c r="AD193" i="18"/>
  <c r="R193" i="18"/>
  <c r="AG192" i="18"/>
  <c r="U192" i="18"/>
  <c r="I192" i="18"/>
  <c r="X191" i="18"/>
  <c r="L191" i="18"/>
  <c r="AA190" i="18"/>
  <c r="O190" i="18"/>
  <c r="AD189" i="18"/>
  <c r="R189" i="18"/>
  <c r="AG188" i="18"/>
  <c r="U188" i="18"/>
  <c r="I188" i="18"/>
  <c r="X187" i="18"/>
  <c r="L187" i="18"/>
  <c r="AA186" i="18"/>
  <c r="O186" i="18"/>
  <c r="AD185" i="18"/>
  <c r="R185" i="18"/>
  <c r="AG184" i="18"/>
  <c r="U184" i="18"/>
  <c r="I184" i="18"/>
  <c r="X183" i="18"/>
  <c r="L183" i="18"/>
  <c r="AA182" i="18"/>
  <c r="O182" i="18"/>
  <c r="AD181" i="18"/>
  <c r="R181" i="18"/>
  <c r="AG180" i="18"/>
  <c r="U180" i="18"/>
  <c r="I180" i="18"/>
  <c r="X179" i="18"/>
  <c r="L179" i="18"/>
  <c r="AA178" i="18"/>
  <c r="O178" i="18"/>
  <c r="AD177" i="18"/>
  <c r="R177" i="18"/>
  <c r="AG176" i="18"/>
  <c r="U176" i="18"/>
  <c r="I176" i="18"/>
  <c r="X175" i="18"/>
  <c r="L175" i="18"/>
  <c r="AA174" i="18"/>
  <c r="O174" i="18"/>
  <c r="AD173" i="18"/>
  <c r="R173" i="18"/>
  <c r="AG172" i="18"/>
  <c r="U172" i="18"/>
  <c r="I172" i="18"/>
  <c r="X171" i="18"/>
  <c r="AF208" i="18"/>
  <c r="T208" i="18"/>
  <c r="H208" i="18"/>
  <c r="W207" i="18"/>
  <c r="K207" i="18"/>
  <c r="Z206" i="18"/>
  <c r="N206" i="18"/>
  <c r="AC205" i="18"/>
  <c r="Q205" i="18"/>
  <c r="AF204" i="18"/>
  <c r="T204" i="18"/>
  <c r="H204" i="18"/>
  <c r="W203" i="18"/>
  <c r="K203" i="18"/>
  <c r="Z202" i="18"/>
  <c r="N202" i="18"/>
  <c r="AC201" i="18"/>
  <c r="Q201" i="18"/>
  <c r="AF200" i="18"/>
  <c r="T200" i="18"/>
  <c r="H200" i="18"/>
  <c r="W199" i="18"/>
  <c r="K199" i="18"/>
  <c r="Z198" i="18"/>
  <c r="N198" i="18"/>
  <c r="AC197" i="18"/>
  <c r="Q197" i="18"/>
  <c r="AF196" i="18"/>
  <c r="T196" i="18"/>
  <c r="H196" i="18"/>
  <c r="W195" i="18"/>
  <c r="K195" i="18"/>
  <c r="AE208" i="18"/>
  <c r="S208" i="18"/>
  <c r="G208" i="18"/>
  <c r="V207" i="18"/>
  <c r="J207" i="18"/>
  <c r="Y206" i="18"/>
  <c r="M206" i="18"/>
  <c r="AB205" i="18"/>
  <c r="P205" i="18"/>
  <c r="AE204" i="18"/>
  <c r="S204" i="18"/>
  <c r="G204" i="18"/>
  <c r="V203" i="18"/>
  <c r="J203" i="18"/>
  <c r="Y202" i="18"/>
  <c r="M202" i="18"/>
  <c r="AB201" i="18"/>
  <c r="P201" i="18"/>
  <c r="AE200" i="18"/>
  <c r="S200" i="18"/>
  <c r="G200" i="18"/>
  <c r="V199" i="18"/>
  <c r="J199" i="18"/>
  <c r="Y198" i="18"/>
  <c r="M198" i="18"/>
  <c r="AB197" i="18"/>
  <c r="P197" i="18"/>
  <c r="AE196" i="18"/>
  <c r="S196" i="18"/>
  <c r="G196" i="18"/>
  <c r="AD208" i="18"/>
  <c r="R208" i="18"/>
  <c r="AG207" i="18"/>
  <c r="U207" i="18"/>
  <c r="I207" i="18"/>
  <c r="X206" i="18"/>
  <c r="L206" i="18"/>
  <c r="AA205" i="18"/>
  <c r="O205" i="18"/>
  <c r="AD204" i="18"/>
  <c r="R204" i="18"/>
  <c r="AG203" i="18"/>
  <c r="U203" i="18"/>
  <c r="I203" i="18"/>
  <c r="X202" i="18"/>
  <c r="L202" i="18"/>
  <c r="AA201" i="18"/>
  <c r="O201" i="18"/>
  <c r="AD200" i="18"/>
  <c r="R200" i="18"/>
  <c r="AG199" i="18"/>
  <c r="U199" i="18"/>
  <c r="I199" i="18"/>
  <c r="X198" i="18"/>
  <c r="L198" i="18"/>
  <c r="AA197" i="18"/>
  <c r="O197" i="18"/>
  <c r="AD196" i="18"/>
  <c r="R196" i="18"/>
  <c r="AG195" i="18"/>
  <c r="U195" i="18"/>
  <c r="I195" i="18"/>
  <c r="X194" i="18"/>
  <c r="AC208" i="18"/>
  <c r="Q208" i="18"/>
  <c r="AF207" i="18"/>
  <c r="T207" i="18"/>
  <c r="H207" i="18"/>
  <c r="W206" i="18"/>
  <c r="K206" i="18"/>
  <c r="Z205" i="18"/>
  <c r="N205" i="18"/>
  <c r="AC204" i="18"/>
  <c r="Q204" i="18"/>
  <c r="AF203" i="18"/>
  <c r="T203" i="18"/>
  <c r="H203" i="18"/>
  <c r="W202" i="18"/>
  <c r="K202" i="18"/>
  <c r="Z201" i="18"/>
  <c r="N201" i="18"/>
  <c r="AC200" i="18"/>
  <c r="Q200" i="18"/>
  <c r="AF199" i="18"/>
  <c r="T199" i="18"/>
  <c r="H199" i="18"/>
  <c r="W198" i="18"/>
  <c r="K198" i="18"/>
  <c r="Z197" i="18"/>
  <c r="N197" i="18"/>
  <c r="AC196" i="18"/>
  <c r="Q196" i="18"/>
  <c r="AB208" i="18"/>
  <c r="P208" i="18"/>
  <c r="AE207" i="18"/>
  <c r="S207" i="18"/>
  <c r="G207" i="18"/>
  <c r="V206" i="18"/>
  <c r="J206" i="18"/>
  <c r="Y205" i="18"/>
  <c r="M205" i="18"/>
  <c r="AB204" i="18"/>
  <c r="P204" i="18"/>
  <c r="AE203" i="18"/>
  <c r="S203" i="18"/>
  <c r="G203" i="18"/>
  <c r="V202" i="18"/>
  <c r="J202" i="18"/>
  <c r="Y201" i="18"/>
  <c r="M201" i="18"/>
  <c r="AB200" i="18"/>
  <c r="P200" i="18"/>
  <c r="AE199" i="18"/>
  <c r="S199" i="18"/>
  <c r="G199" i="18"/>
  <c r="V198" i="18"/>
  <c r="J198" i="18"/>
  <c r="Y197" i="18"/>
  <c r="M197" i="18"/>
  <c r="AB196" i="18"/>
  <c r="P196" i="18"/>
  <c r="AA208" i="18"/>
  <c r="O208" i="18"/>
  <c r="AD207" i="18"/>
  <c r="R207" i="18"/>
  <c r="AG206" i="18"/>
  <c r="U206" i="18"/>
  <c r="I206" i="18"/>
  <c r="X205" i="18"/>
  <c r="L205" i="18"/>
  <c r="AA204" i="18"/>
  <c r="O204" i="18"/>
  <c r="AD203" i="18"/>
  <c r="R203" i="18"/>
  <c r="AG202" i="18"/>
  <c r="U202" i="18"/>
  <c r="I202" i="18"/>
  <c r="X201" i="18"/>
  <c r="L201" i="18"/>
  <c r="AA200" i="18"/>
  <c r="O200" i="18"/>
  <c r="AD199" i="18"/>
  <c r="R199" i="18"/>
  <c r="AG198" i="18"/>
  <c r="U198" i="18"/>
  <c r="I198" i="18"/>
  <c r="X197" i="18"/>
  <c r="L197" i="18"/>
  <c r="AA196" i="18"/>
  <c r="O196" i="18"/>
  <c r="AD195" i="18"/>
  <c r="R195" i="18"/>
  <c r="AG194" i="18"/>
  <c r="U194" i="18"/>
  <c r="I194" i="18"/>
  <c r="X193" i="18"/>
  <c r="L193" i="18"/>
  <c r="AA192" i="18"/>
  <c r="O192" i="18"/>
  <c r="AD191" i="18"/>
  <c r="R191" i="18"/>
  <c r="AG190" i="18"/>
  <c r="U190" i="18"/>
  <c r="I190" i="18"/>
  <c r="X189" i="18"/>
  <c r="L189" i="18"/>
  <c r="AA188" i="18"/>
  <c r="O188" i="18"/>
  <c r="AD187" i="18"/>
  <c r="R187" i="18"/>
  <c r="AG186" i="18"/>
  <c r="U186" i="18"/>
  <c r="I186" i="18"/>
  <c r="X185" i="18"/>
  <c r="L185" i="18"/>
  <c r="AA184" i="18"/>
  <c r="O184" i="18"/>
  <c r="AD183" i="18"/>
  <c r="R183" i="18"/>
  <c r="AG182" i="18"/>
  <c r="U182" i="18"/>
  <c r="I182" i="18"/>
  <c r="X181" i="18"/>
  <c r="L181" i="18"/>
  <c r="AA180" i="18"/>
  <c r="O180" i="18"/>
  <c r="AD179" i="18"/>
  <c r="R179" i="18"/>
  <c r="AG178" i="18"/>
  <c r="U178" i="18"/>
  <c r="I178" i="18"/>
  <c r="X177" i="18"/>
  <c r="L177" i="18"/>
  <c r="AA176" i="18"/>
  <c r="O176" i="18"/>
  <c r="AD175" i="18"/>
  <c r="R175" i="18"/>
  <c r="AG174" i="18"/>
  <c r="U174" i="18"/>
  <c r="I174" i="18"/>
  <c r="X173" i="18"/>
  <c r="L173" i="18"/>
  <c r="AA172" i="18"/>
  <c r="O172" i="18"/>
  <c r="AD171" i="18"/>
  <c r="R171" i="18"/>
  <c r="Z208" i="18"/>
  <c r="N208" i="18"/>
  <c r="AC207" i="18"/>
  <c r="Q207" i="18"/>
  <c r="AF206" i="18"/>
  <c r="T206" i="18"/>
  <c r="H206" i="18"/>
  <c r="W205" i="18"/>
  <c r="K205" i="18"/>
  <c r="Z204" i="18"/>
  <c r="N204" i="18"/>
  <c r="AC203" i="18"/>
  <c r="Q203" i="18"/>
  <c r="AF202" i="18"/>
  <c r="T202" i="18"/>
  <c r="H202" i="18"/>
  <c r="W201" i="18"/>
  <c r="K201" i="18"/>
  <c r="Z200" i="18"/>
  <c r="N200" i="18"/>
  <c r="AC199" i="18"/>
  <c r="Q199" i="18"/>
  <c r="AF198" i="18"/>
  <c r="T198" i="18"/>
  <c r="H198" i="18"/>
  <c r="W197" i="18"/>
  <c r="K197" i="18"/>
  <c r="Z196" i="18"/>
  <c r="N196" i="18"/>
  <c r="AC195" i="18"/>
  <c r="Q195" i="18"/>
  <c r="AF194" i="18"/>
  <c r="Y208" i="18"/>
  <c r="M208" i="18"/>
  <c r="AB207" i="18"/>
  <c r="P207" i="18"/>
  <c r="AE206" i="18"/>
  <c r="S206" i="18"/>
  <c r="G206" i="18"/>
  <c r="V205" i="18"/>
  <c r="J205" i="18"/>
  <c r="Y204" i="18"/>
  <c r="M204" i="18"/>
  <c r="AB203" i="18"/>
  <c r="P203" i="18"/>
  <c r="AE202" i="18"/>
  <c r="S202" i="18"/>
  <c r="G202" i="18"/>
  <c r="V201" i="18"/>
  <c r="J201" i="18"/>
  <c r="Y200" i="18"/>
  <c r="M200" i="18"/>
  <c r="AB199" i="18"/>
  <c r="P199" i="18"/>
  <c r="AE198" i="18"/>
  <c r="S198" i="18"/>
  <c r="G198" i="18"/>
  <c r="V197" i="18"/>
  <c r="J197" i="18"/>
  <c r="Y196" i="18"/>
  <c r="M196" i="18"/>
  <c r="X208" i="18"/>
  <c r="L208" i="18"/>
  <c r="AA207" i="18"/>
  <c r="O207" i="18"/>
  <c r="AD206" i="18"/>
  <c r="R206" i="18"/>
  <c r="AG205" i="18"/>
  <c r="U205" i="18"/>
  <c r="I205" i="18"/>
  <c r="X204" i="18"/>
  <c r="L204" i="18"/>
  <c r="AA203" i="18"/>
  <c r="O203" i="18"/>
  <c r="AD202" i="18"/>
  <c r="R202" i="18"/>
  <c r="AG201" i="18"/>
  <c r="U201" i="18"/>
  <c r="I201" i="18"/>
  <c r="X200" i="18"/>
  <c r="L200" i="18"/>
  <c r="AA199" i="18"/>
  <c r="O199" i="18"/>
  <c r="AD198" i="18"/>
  <c r="R198" i="18"/>
  <c r="AG197" i="18"/>
  <c r="U197" i="18"/>
  <c r="I197" i="18"/>
  <c r="X196" i="18"/>
  <c r="L196" i="18"/>
  <c r="AA195" i="18"/>
  <c r="O195" i="18"/>
  <c r="AD194" i="18"/>
  <c r="R194" i="18"/>
  <c r="AG193" i="18"/>
  <c r="U193" i="18"/>
  <c r="I193" i="18"/>
  <c r="X192" i="18"/>
  <c r="L192" i="18"/>
  <c r="AA191" i="18"/>
  <c r="O191" i="18"/>
  <c r="AD190" i="18"/>
  <c r="R190" i="18"/>
  <c r="AG189" i="18"/>
  <c r="U189" i="18"/>
  <c r="I189" i="18"/>
  <c r="X188" i="18"/>
  <c r="L188" i="18"/>
  <c r="AA187" i="18"/>
  <c r="O187" i="18"/>
  <c r="AD186" i="18"/>
  <c r="R186" i="18"/>
  <c r="AG185" i="18"/>
  <c r="U185" i="18"/>
  <c r="I185" i="18"/>
  <c r="X184" i="18"/>
  <c r="L184" i="18"/>
  <c r="AA183" i="18"/>
  <c r="O183" i="18"/>
  <c r="AD182" i="18"/>
  <c r="R182" i="18"/>
  <c r="AG181" i="18"/>
  <c r="U181" i="18"/>
  <c r="I181" i="18"/>
  <c r="X180" i="18"/>
  <c r="L180" i="18"/>
  <c r="AA179" i="18"/>
  <c r="O179" i="18"/>
  <c r="AD178" i="18"/>
  <c r="R178" i="18"/>
  <c r="AG177" i="18"/>
  <c r="U177" i="18"/>
  <c r="I177" i="18"/>
  <c r="X176" i="18"/>
  <c r="L176" i="18"/>
  <c r="AA175" i="18"/>
  <c r="O175" i="18"/>
  <c r="AD174" i="18"/>
  <c r="R174" i="18"/>
  <c r="W208" i="18"/>
  <c r="K208" i="18"/>
  <c r="Z207" i="18"/>
  <c r="N207" i="18"/>
  <c r="AC206" i="18"/>
  <c r="Q206" i="18"/>
  <c r="AF205" i="18"/>
  <c r="T205" i="18"/>
  <c r="H205" i="18"/>
  <c r="W204" i="18"/>
  <c r="K204" i="18"/>
  <c r="Z203" i="18"/>
  <c r="N203" i="18"/>
  <c r="AC202" i="18"/>
  <c r="Q202" i="18"/>
  <c r="AF201" i="18"/>
  <c r="T201" i="18"/>
  <c r="H201" i="18"/>
  <c r="W200" i="18"/>
  <c r="K200" i="18"/>
  <c r="Z199" i="18"/>
  <c r="N199" i="18"/>
  <c r="AC198" i="18"/>
  <c r="Q198" i="18"/>
  <c r="AF197" i="18"/>
  <c r="T197" i="18"/>
  <c r="H197" i="18"/>
  <c r="W196" i="18"/>
  <c r="K196" i="18"/>
  <c r="V208" i="18"/>
  <c r="J208" i="18"/>
  <c r="Y207" i="18"/>
  <c r="M207" i="18"/>
  <c r="AB206" i="18"/>
  <c r="P206" i="18"/>
  <c r="AE205" i="18"/>
  <c r="S205" i="18"/>
  <c r="G205" i="18"/>
  <c r="V204" i="18"/>
  <c r="J204" i="18"/>
  <c r="Y203" i="18"/>
  <c r="M203" i="18"/>
  <c r="AB202" i="18"/>
  <c r="P202" i="18"/>
  <c r="AE201" i="18"/>
  <c r="S201" i="18"/>
  <c r="G201" i="18"/>
  <c r="V200" i="18"/>
  <c r="J200" i="18"/>
  <c r="Y199" i="18"/>
  <c r="M199" i="18"/>
  <c r="AB198" i="18"/>
  <c r="P198" i="18"/>
  <c r="AE197" i="18"/>
  <c r="S197" i="18"/>
  <c r="G197" i="18"/>
  <c r="V196" i="18"/>
  <c r="J196" i="18"/>
  <c r="Y195" i="18"/>
  <c r="M195" i="18"/>
  <c r="AB194" i="18"/>
  <c r="P194" i="18"/>
  <c r="AE193" i="18"/>
  <c r="S193" i="18"/>
  <c r="G193" i="18"/>
  <c r="V192" i="18"/>
  <c r="J192" i="18"/>
  <c r="Y191" i="18"/>
  <c r="M191" i="18"/>
  <c r="AB190" i="18"/>
  <c r="P190" i="18"/>
  <c r="AE189" i="18"/>
  <c r="S189" i="18"/>
  <c r="G189" i="18"/>
  <c r="V188" i="18"/>
  <c r="J188" i="18"/>
  <c r="Y187" i="18"/>
  <c r="M187" i="18"/>
  <c r="AB186" i="18"/>
  <c r="P186" i="18"/>
  <c r="AE185" i="18"/>
  <c r="S185" i="18"/>
  <c r="G185" i="18"/>
  <c r="V184" i="18"/>
  <c r="J184" i="18"/>
  <c r="Y183" i="18"/>
  <c r="M183" i="18"/>
  <c r="AB182" i="18"/>
  <c r="P182" i="18"/>
  <c r="AE181" i="18"/>
  <c r="S181" i="18"/>
  <c r="G181" i="18"/>
  <c r="V180" i="18"/>
  <c r="J180" i="18"/>
  <c r="Y179" i="18"/>
  <c r="M179" i="18"/>
  <c r="AB178" i="18"/>
  <c r="P178" i="18"/>
  <c r="AE177" i="18"/>
  <c r="S177" i="18"/>
  <c r="G177" i="18"/>
  <c r="V176" i="18"/>
  <c r="J176" i="18"/>
  <c r="Y175" i="18"/>
  <c r="M175" i="18"/>
  <c r="AB174" i="18"/>
  <c r="P174" i="18"/>
  <c r="AF195" i="18"/>
  <c r="AE194" i="18"/>
  <c r="K194" i="18"/>
  <c r="T193" i="18"/>
  <c r="AC192" i="18"/>
  <c r="K192" i="18"/>
  <c r="T191" i="18"/>
  <c r="AC190" i="18"/>
  <c r="K190" i="18"/>
  <c r="T189" i="18"/>
  <c r="AC188" i="18"/>
  <c r="K188" i="18"/>
  <c r="T187" i="18"/>
  <c r="AC186" i="18"/>
  <c r="K186" i="18"/>
  <c r="T185" i="18"/>
  <c r="AC184" i="18"/>
  <c r="K184" i="18"/>
  <c r="T183" i="18"/>
  <c r="AC182" i="18"/>
  <c r="K182" i="18"/>
  <c r="T181" i="18"/>
  <c r="AC180" i="18"/>
  <c r="K180" i="18"/>
  <c r="T179" i="18"/>
  <c r="AC178" i="18"/>
  <c r="K178" i="18"/>
  <c r="T177" i="18"/>
  <c r="AC176" i="18"/>
  <c r="K176" i="18"/>
  <c r="T175" i="18"/>
  <c r="AC174" i="18"/>
  <c r="K174" i="18"/>
  <c r="W173" i="18"/>
  <c r="I173" i="18"/>
  <c r="V172" i="18"/>
  <c r="G172" i="18"/>
  <c r="T171" i="18"/>
  <c r="G171" i="18"/>
  <c r="V170" i="18"/>
  <c r="J170" i="18"/>
  <c r="Y169" i="18"/>
  <c r="M169" i="18"/>
  <c r="AB168" i="18"/>
  <c r="P168" i="18"/>
  <c r="AE167" i="18"/>
  <c r="S167" i="18"/>
  <c r="G167" i="18"/>
  <c r="V166" i="18"/>
  <c r="AE195" i="18"/>
  <c r="AC194" i="18"/>
  <c r="J194" i="18"/>
  <c r="Q193" i="18"/>
  <c r="AB192" i="18"/>
  <c r="H192" i="18"/>
  <c r="S191" i="18"/>
  <c r="Z190" i="18"/>
  <c r="J190" i="18"/>
  <c r="Q189" i="18"/>
  <c r="AB188" i="18"/>
  <c r="H188" i="18"/>
  <c r="S187" i="18"/>
  <c r="Z186" i="18"/>
  <c r="J186" i="18"/>
  <c r="Q185" i="18"/>
  <c r="AB184" i="18"/>
  <c r="H184" i="18"/>
  <c r="S183" i="18"/>
  <c r="Z182" i="18"/>
  <c r="J182" i="18"/>
  <c r="Q181" i="18"/>
  <c r="AB180" i="18"/>
  <c r="H180" i="18"/>
  <c r="S179" i="18"/>
  <c r="Z178" i="18"/>
  <c r="J178" i="18"/>
  <c r="Q177" i="18"/>
  <c r="AB176" i="18"/>
  <c r="H176" i="18"/>
  <c r="S175" i="18"/>
  <c r="Z174" i="18"/>
  <c r="AB195" i="18"/>
  <c r="Z194" i="18"/>
  <c r="H194" i="18"/>
  <c r="P193" i="18"/>
  <c r="Z192" i="18"/>
  <c r="G192" i="18"/>
  <c r="Q191" i="18"/>
  <c r="Y190" i="18"/>
  <c r="H190" i="18"/>
  <c r="P189" i="18"/>
  <c r="Z188" i="18"/>
  <c r="G188" i="18"/>
  <c r="Q187" i="18"/>
  <c r="Y186" i="18"/>
  <c r="H186" i="18"/>
  <c r="P185" i="18"/>
  <c r="Z184" i="18"/>
  <c r="G184" i="18"/>
  <c r="Q183" i="18"/>
  <c r="Y182" i="18"/>
  <c r="H182" i="18"/>
  <c r="P181" i="18"/>
  <c r="Z180" i="18"/>
  <c r="G180" i="18"/>
  <c r="Q179" i="18"/>
  <c r="Y178" i="18"/>
  <c r="H178" i="18"/>
  <c r="P177" i="18"/>
  <c r="Z176" i="18"/>
  <c r="G176" i="18"/>
  <c r="Q175" i="18"/>
  <c r="Y174" i="18"/>
  <c r="H174" i="18"/>
  <c r="U173" i="18"/>
  <c r="G173" i="18"/>
  <c r="S172" i="18"/>
  <c r="AF171" i="18"/>
  <c r="Q171" i="18"/>
  <c r="Z195" i="18"/>
  <c r="Y194" i="18"/>
  <c r="G194" i="18"/>
  <c r="O193" i="18"/>
  <c r="Y192" i="18"/>
  <c r="AG191" i="18"/>
  <c r="P191" i="18"/>
  <c r="X190" i="18"/>
  <c r="G190" i="18"/>
  <c r="O189" i="18"/>
  <c r="Y188" i="18"/>
  <c r="AG187" i="18"/>
  <c r="P187" i="18"/>
  <c r="X186" i="18"/>
  <c r="G186" i="18"/>
  <c r="O185" i="18"/>
  <c r="Y184" i="18"/>
  <c r="AG183" i="18"/>
  <c r="P183" i="18"/>
  <c r="X182" i="18"/>
  <c r="G182" i="18"/>
  <c r="O181" i="18"/>
  <c r="Y180" i="18"/>
  <c r="AG179" i="18"/>
  <c r="P179" i="18"/>
  <c r="X178" i="18"/>
  <c r="G178" i="18"/>
  <c r="O177" i="18"/>
  <c r="Y176" i="18"/>
  <c r="AG175" i="18"/>
  <c r="P175" i="18"/>
  <c r="X174" i="18"/>
  <c r="G174" i="18"/>
  <c r="V195" i="18"/>
  <c r="W194" i="18"/>
  <c r="AF193" i="18"/>
  <c r="N193" i="18"/>
  <c r="W192" i="18"/>
  <c r="AF191" i="18"/>
  <c r="N191" i="18"/>
  <c r="W190" i="18"/>
  <c r="AF189" i="18"/>
  <c r="N189" i="18"/>
  <c r="W188" i="18"/>
  <c r="AF187" i="18"/>
  <c r="N187" i="18"/>
  <c r="W186" i="18"/>
  <c r="AF185" i="18"/>
  <c r="N185" i="18"/>
  <c r="W184" i="18"/>
  <c r="AF183" i="18"/>
  <c r="N183" i="18"/>
  <c r="W182" i="18"/>
  <c r="AF181" i="18"/>
  <c r="N181" i="18"/>
  <c r="W180" i="18"/>
  <c r="AF179" i="18"/>
  <c r="N179" i="18"/>
  <c r="W178" i="18"/>
  <c r="AF177" i="18"/>
  <c r="N177" i="18"/>
  <c r="W176" i="18"/>
  <c r="AF175" i="18"/>
  <c r="N175" i="18"/>
  <c r="W174" i="18"/>
  <c r="AG173" i="18"/>
  <c r="S173" i="18"/>
  <c r="AE172" i="18"/>
  <c r="Q172" i="18"/>
  <c r="AC171" i="18"/>
  <c r="O171" i="18"/>
  <c r="T195" i="18"/>
  <c r="V194" i="18"/>
  <c r="AC193" i="18"/>
  <c r="M193" i="18"/>
  <c r="T192" i="18"/>
  <c r="AE191" i="18"/>
  <c r="K191" i="18"/>
  <c r="V190" i="18"/>
  <c r="AC189" i="18"/>
  <c r="M189" i="18"/>
  <c r="T188" i="18"/>
  <c r="AE187" i="18"/>
  <c r="K187" i="18"/>
  <c r="V186" i="18"/>
  <c r="AC185" i="18"/>
  <c r="M185" i="18"/>
  <c r="T184" i="18"/>
  <c r="AE183" i="18"/>
  <c r="K183" i="18"/>
  <c r="V182" i="18"/>
  <c r="AC181" i="18"/>
  <c r="M181" i="18"/>
  <c r="T180" i="18"/>
  <c r="AE179" i="18"/>
  <c r="K179" i="18"/>
  <c r="V178" i="18"/>
  <c r="AC177" i="18"/>
  <c r="M177" i="18"/>
  <c r="T176" i="18"/>
  <c r="AE175" i="18"/>
  <c r="K175" i="18"/>
  <c r="V174" i="18"/>
  <c r="S195" i="18"/>
  <c r="T194" i="18"/>
  <c r="AB193" i="18"/>
  <c r="K193" i="18"/>
  <c r="S192" i="18"/>
  <c r="AC191" i="18"/>
  <c r="J191" i="18"/>
  <c r="T190" i="18"/>
  <c r="AB189" i="18"/>
  <c r="K189" i="18"/>
  <c r="S188" i="18"/>
  <c r="AC187" i="18"/>
  <c r="J187" i="18"/>
  <c r="T186" i="18"/>
  <c r="AB185" i="18"/>
  <c r="K185" i="18"/>
  <c r="S184" i="18"/>
  <c r="AC183" i="18"/>
  <c r="J183" i="18"/>
  <c r="T182" i="18"/>
  <c r="AB181" i="18"/>
  <c r="K181" i="18"/>
  <c r="S180" i="18"/>
  <c r="AC179" i="18"/>
  <c r="J179" i="18"/>
  <c r="T178" i="18"/>
  <c r="AB177" i="18"/>
  <c r="K177" i="18"/>
  <c r="S176" i="18"/>
  <c r="AC175" i="18"/>
  <c r="J175" i="18"/>
  <c r="T174" i="18"/>
  <c r="AE173" i="18"/>
  <c r="P173" i="18"/>
  <c r="AC172" i="18"/>
  <c r="N172" i="18"/>
  <c r="AA171" i="18"/>
  <c r="M171" i="18"/>
  <c r="AB170" i="18"/>
  <c r="P170" i="18"/>
  <c r="AE169" i="18"/>
  <c r="S169" i="18"/>
  <c r="G169" i="18"/>
  <c r="V168" i="18"/>
  <c r="J168" i="18"/>
  <c r="Y167" i="18"/>
  <c r="M167" i="18"/>
  <c r="AB166" i="18"/>
  <c r="P166" i="18"/>
  <c r="AE165" i="18"/>
  <c r="S165" i="18"/>
  <c r="G165" i="18"/>
  <c r="V164" i="18"/>
  <c r="J164" i="18"/>
  <c r="Y163" i="18"/>
  <c r="M163" i="18"/>
  <c r="AB162" i="18"/>
  <c r="P162" i="18"/>
  <c r="AE161" i="18"/>
  <c r="S161" i="18"/>
  <c r="G161" i="18"/>
  <c r="V160" i="18"/>
  <c r="J160" i="18"/>
  <c r="Y159" i="18"/>
  <c r="M159" i="18"/>
  <c r="AB158" i="18"/>
  <c r="P158" i="18"/>
  <c r="AE157" i="18"/>
  <c r="P195" i="18"/>
  <c r="S194" i="18"/>
  <c r="AA193" i="18"/>
  <c r="J193" i="18"/>
  <c r="R192" i="18"/>
  <c r="AB191" i="18"/>
  <c r="I191" i="18"/>
  <c r="S190" i="18"/>
  <c r="AA189" i="18"/>
  <c r="J189" i="18"/>
  <c r="R188" i="18"/>
  <c r="AB187" i="18"/>
  <c r="I187" i="18"/>
  <c r="S186" i="18"/>
  <c r="AA185" i="18"/>
  <c r="J185" i="18"/>
  <c r="R184" i="18"/>
  <c r="AB183" i="18"/>
  <c r="I183" i="18"/>
  <c r="S182" i="18"/>
  <c r="AA181" i="18"/>
  <c r="J181" i="18"/>
  <c r="R180" i="18"/>
  <c r="AB179" i="18"/>
  <c r="I179" i="18"/>
  <c r="S178" i="18"/>
  <c r="AA177" i="18"/>
  <c r="J177" i="18"/>
  <c r="R176" i="18"/>
  <c r="AB175" i="18"/>
  <c r="I175" i="18"/>
  <c r="S174" i="18"/>
  <c r="AC173" i="18"/>
  <c r="O173" i="18"/>
  <c r="AB172" i="18"/>
  <c r="M172" i="18"/>
  <c r="Z171" i="18"/>
  <c r="L171" i="18"/>
  <c r="AA170" i="18"/>
  <c r="O170" i="18"/>
  <c r="AD169" i="18"/>
  <c r="R169" i="18"/>
  <c r="AG168" i="18"/>
  <c r="U168" i="18"/>
  <c r="I168" i="18"/>
  <c r="X167" i="18"/>
  <c r="L167" i="18"/>
  <c r="AA166" i="18"/>
  <c r="N195" i="18"/>
  <c r="Q194" i="18"/>
  <c r="Z193" i="18"/>
  <c r="H193" i="18"/>
  <c r="Q192" i="18"/>
  <c r="Z191" i="18"/>
  <c r="H191" i="18"/>
  <c r="Q190" i="18"/>
  <c r="Z189" i="18"/>
  <c r="H189" i="18"/>
  <c r="Q188" i="18"/>
  <c r="Z187" i="18"/>
  <c r="H187" i="18"/>
  <c r="Q186" i="18"/>
  <c r="Z185" i="18"/>
  <c r="H185" i="18"/>
  <c r="Q184" i="18"/>
  <c r="Z183" i="18"/>
  <c r="H183" i="18"/>
  <c r="Q182" i="18"/>
  <c r="Z181" i="18"/>
  <c r="H181" i="18"/>
  <c r="Q180" i="18"/>
  <c r="Z179" i="18"/>
  <c r="H179" i="18"/>
  <c r="Q178" i="18"/>
  <c r="Z177" i="18"/>
  <c r="H177" i="18"/>
  <c r="Q176" i="18"/>
  <c r="Z175" i="18"/>
  <c r="H175" i="18"/>
  <c r="Q174" i="18"/>
  <c r="J195" i="18"/>
  <c r="N194" i="18"/>
  <c r="Y193" i="18"/>
  <c r="AF192" i="18"/>
  <c r="P192" i="18"/>
  <c r="W191" i="18"/>
  <c r="G191" i="18"/>
  <c r="N190" i="18"/>
  <c r="Y189" i="18"/>
  <c r="AF188" i="18"/>
  <c r="P188" i="18"/>
  <c r="W187" i="18"/>
  <c r="G187" i="18"/>
  <c r="N186" i="18"/>
  <c r="Y185" i="18"/>
  <c r="AF184" i="18"/>
  <c r="P184" i="18"/>
  <c r="W183" i="18"/>
  <c r="G183" i="18"/>
  <c r="N182" i="18"/>
  <c r="Y181" i="18"/>
  <c r="AF180" i="18"/>
  <c r="P180" i="18"/>
  <c r="W179" i="18"/>
  <c r="G179" i="18"/>
  <c r="N178" i="18"/>
  <c r="Y177" i="18"/>
  <c r="AF176" i="18"/>
  <c r="P176" i="18"/>
  <c r="W175" i="18"/>
  <c r="G175" i="18"/>
  <c r="N174" i="18"/>
  <c r="AA173" i="18"/>
  <c r="M173" i="18"/>
  <c r="Y172" i="18"/>
  <c r="K172" i="18"/>
  <c r="W171" i="18"/>
  <c r="J171" i="18"/>
  <c r="Y170" i="18"/>
  <c r="M170" i="18"/>
  <c r="AB169" i="18"/>
  <c r="P169" i="18"/>
  <c r="AE168" i="18"/>
  <c r="S168" i="18"/>
  <c r="G168" i="18"/>
  <c r="V167" i="18"/>
  <c r="J167" i="18"/>
  <c r="Y166" i="18"/>
  <c r="M166" i="18"/>
  <c r="AB165" i="18"/>
  <c r="P165" i="18"/>
  <c r="AE164" i="18"/>
  <c r="S164" i="18"/>
  <c r="G164" i="18"/>
  <c r="V163" i="18"/>
  <c r="J163" i="18"/>
  <c r="Y162" i="18"/>
  <c r="M162" i="18"/>
  <c r="AB161" i="18"/>
  <c r="P161" i="18"/>
  <c r="AE160" i="18"/>
  <c r="S160" i="18"/>
  <c r="G160" i="18"/>
  <c r="V159" i="18"/>
  <c r="J159" i="18"/>
  <c r="Y158" i="18"/>
  <c r="M158" i="18"/>
  <c r="AB157" i="18"/>
  <c r="P157" i="18"/>
  <c r="AE156" i="18"/>
  <c r="S156" i="18"/>
  <c r="G156" i="18"/>
  <c r="V155" i="18"/>
  <c r="J155" i="18"/>
  <c r="Y154" i="18"/>
  <c r="M154" i="18"/>
  <c r="AB153" i="18"/>
  <c r="P153" i="18"/>
  <c r="AE152" i="18"/>
  <c r="S152" i="18"/>
  <c r="G152" i="18"/>
  <c r="V151" i="18"/>
  <c r="J151" i="18"/>
  <c r="Y150" i="18"/>
  <c r="M150" i="18"/>
  <c r="H195" i="18"/>
  <c r="M194" i="18"/>
  <c r="W193" i="18"/>
  <c r="AE192" i="18"/>
  <c r="N192" i="18"/>
  <c r="V191" i="18"/>
  <c r="AF190" i="18"/>
  <c r="M190" i="18"/>
  <c r="W189" i="18"/>
  <c r="AE188" i="18"/>
  <c r="N188" i="18"/>
  <c r="V187" i="18"/>
  <c r="AF186" i="18"/>
  <c r="M186" i="18"/>
  <c r="W185" i="18"/>
  <c r="AE184" i="18"/>
  <c r="N184" i="18"/>
  <c r="V183" i="18"/>
  <c r="AF182" i="18"/>
  <c r="M182" i="18"/>
  <c r="W181" i="18"/>
  <c r="AE180" i="18"/>
  <c r="N180" i="18"/>
  <c r="V179" i="18"/>
  <c r="AF178" i="18"/>
  <c r="M178" i="18"/>
  <c r="W177" i="18"/>
  <c r="AE176" i="18"/>
  <c r="N176" i="18"/>
  <c r="V175" i="18"/>
  <c r="AF174" i="18"/>
  <c r="M174" i="18"/>
  <c r="Z173" i="18"/>
  <c r="K173" i="18"/>
  <c r="X172" i="18"/>
  <c r="J172" i="18"/>
  <c r="V171" i="18"/>
  <c r="I171" i="18"/>
  <c r="X170" i="18"/>
  <c r="L170" i="18"/>
  <c r="AA169" i="18"/>
  <c r="O169" i="18"/>
  <c r="AD168" i="18"/>
  <c r="R168" i="18"/>
  <c r="AG167" i="18"/>
  <c r="U167" i="18"/>
  <c r="I167" i="18"/>
  <c r="X166" i="18"/>
  <c r="L166" i="18"/>
  <c r="AA165" i="18"/>
  <c r="O165" i="18"/>
  <c r="AD164" i="18"/>
  <c r="R164" i="18"/>
  <c r="AG163" i="18"/>
  <c r="U163" i="18"/>
  <c r="I163" i="18"/>
  <c r="X162" i="18"/>
  <c r="L162" i="18"/>
  <c r="AA161" i="18"/>
  <c r="O161" i="18"/>
  <c r="AD160" i="18"/>
  <c r="R160" i="18"/>
  <c r="AG159" i="18"/>
  <c r="U159" i="18"/>
  <c r="I159" i="18"/>
  <c r="X158" i="18"/>
  <c r="L158" i="18"/>
  <c r="AA157" i="18"/>
  <c r="O157" i="18"/>
  <c r="AD156" i="18"/>
  <c r="R156" i="18"/>
  <c r="AG155" i="18"/>
  <c r="U155" i="18"/>
  <c r="I155" i="18"/>
  <c r="X154" i="18"/>
  <c r="L154" i="18"/>
  <c r="AA153" i="18"/>
  <c r="O153" i="18"/>
  <c r="AD152" i="18"/>
  <c r="R152" i="18"/>
  <c r="AG151" i="18"/>
  <c r="U151" i="18"/>
  <c r="I151" i="18"/>
  <c r="X150" i="18"/>
  <c r="L150" i="18"/>
  <c r="G195" i="18"/>
  <c r="AE186" i="18"/>
  <c r="AE178" i="18"/>
  <c r="V173" i="18"/>
  <c r="P172" i="18"/>
  <c r="H171" i="18"/>
  <c r="Q170" i="18"/>
  <c r="V169" i="18"/>
  <c r="AA168" i="18"/>
  <c r="H168" i="18"/>
  <c r="O167" i="18"/>
  <c r="T166" i="18"/>
  <c r="AF165" i="18"/>
  <c r="N165" i="18"/>
  <c r="Z164" i="18"/>
  <c r="K164" i="18"/>
  <c r="T163" i="18"/>
  <c r="AF162" i="18"/>
  <c r="Q162" i="18"/>
  <c r="Z161" i="18"/>
  <c r="K161" i="18"/>
  <c r="W160" i="18"/>
  <c r="AF159" i="18"/>
  <c r="Q159" i="18"/>
  <c r="AC158" i="18"/>
  <c r="K158" i="18"/>
  <c r="W157" i="18"/>
  <c r="I157" i="18"/>
  <c r="V156" i="18"/>
  <c r="H156" i="18"/>
  <c r="S155" i="18"/>
  <c r="AF154" i="18"/>
  <c r="R154" i="18"/>
  <c r="AE153" i="18"/>
  <c r="Q153" i="18"/>
  <c r="AB152" i="18"/>
  <c r="N152" i="18"/>
  <c r="AA151" i="18"/>
  <c r="M151" i="18"/>
  <c r="Z150" i="18"/>
  <c r="J150" i="18"/>
  <c r="Y149" i="18"/>
  <c r="M149" i="18"/>
  <c r="AB148" i="18"/>
  <c r="P148" i="18"/>
  <c r="AE147" i="18"/>
  <c r="S147" i="18"/>
  <c r="G147" i="18"/>
  <c r="V146" i="18"/>
  <c r="J146" i="18"/>
  <c r="Y145" i="18"/>
  <c r="M145" i="18"/>
  <c r="AB144" i="18"/>
  <c r="P144" i="18"/>
  <c r="AE143" i="18"/>
  <c r="S143" i="18"/>
  <c r="L194" i="18"/>
  <c r="L186" i="18"/>
  <c r="L178" i="18"/>
  <c r="T173" i="18"/>
  <c r="L172" i="18"/>
  <c r="AG170" i="18"/>
  <c r="N170" i="18"/>
  <c r="U169" i="18"/>
  <c r="Z168" i="18"/>
  <c r="AF167" i="18"/>
  <c r="N167" i="18"/>
  <c r="S166" i="18"/>
  <c r="AD165" i="18"/>
  <c r="M165" i="18"/>
  <c r="Y164" i="18"/>
  <c r="I164" i="18"/>
  <c r="S163" i="18"/>
  <c r="AE162" i="18"/>
  <c r="O162" i="18"/>
  <c r="Y161" i="18"/>
  <c r="J161" i="18"/>
  <c r="U160" i="18"/>
  <c r="AE159" i="18"/>
  <c r="P159" i="18"/>
  <c r="AA158" i="18"/>
  <c r="J158" i="18"/>
  <c r="V157" i="18"/>
  <c r="H157" i="18"/>
  <c r="U156" i="18"/>
  <c r="AF155" i="18"/>
  <c r="R155" i="18"/>
  <c r="AE154" i="18"/>
  <c r="Q154" i="18"/>
  <c r="AD153" i="18"/>
  <c r="N153" i="18"/>
  <c r="AA152" i="18"/>
  <c r="M152" i="18"/>
  <c r="Z151" i="18"/>
  <c r="L151" i="18"/>
  <c r="W150" i="18"/>
  <c r="I150" i="18"/>
  <c r="X149" i="18"/>
  <c r="L149" i="18"/>
  <c r="AA148" i="18"/>
  <c r="O148" i="18"/>
  <c r="AD147" i="18"/>
  <c r="R147" i="18"/>
  <c r="AG146" i="18"/>
  <c r="U146" i="18"/>
  <c r="I146" i="18"/>
  <c r="X145" i="18"/>
  <c r="L145" i="18"/>
  <c r="AA144" i="18"/>
  <c r="O144" i="18"/>
  <c r="AD143" i="18"/>
  <c r="R143" i="18"/>
  <c r="V193" i="18"/>
  <c r="V185" i="18"/>
  <c r="V177" i="18"/>
  <c r="Q173" i="18"/>
  <c r="H172" i="18"/>
  <c r="AF170" i="18"/>
  <c r="K170" i="18"/>
  <c r="T169" i="18"/>
  <c r="Y168" i="18"/>
  <c r="AD167" i="18"/>
  <c r="K167" i="18"/>
  <c r="R166" i="18"/>
  <c r="AC165" i="18"/>
  <c r="L165" i="18"/>
  <c r="X164" i="18"/>
  <c r="H164" i="18"/>
  <c r="R163" i="18"/>
  <c r="AD162" i="18"/>
  <c r="N162" i="18"/>
  <c r="X161" i="18"/>
  <c r="I161" i="18"/>
  <c r="T160" i="18"/>
  <c r="AD159" i="18"/>
  <c r="O159" i="18"/>
  <c r="Z158" i="18"/>
  <c r="I158" i="18"/>
  <c r="U157" i="18"/>
  <c r="G157" i="18"/>
  <c r="T156" i="18"/>
  <c r="AE155" i="18"/>
  <c r="Q155" i="18"/>
  <c r="AD154" i="18"/>
  <c r="P154" i="18"/>
  <c r="AC153" i="18"/>
  <c r="M153" i="18"/>
  <c r="Z152" i="18"/>
  <c r="L152" i="18"/>
  <c r="Y151" i="18"/>
  <c r="K151" i="18"/>
  <c r="V150" i="18"/>
  <c r="H150" i="18"/>
  <c r="W149" i="18"/>
  <c r="K149" i="18"/>
  <c r="Z148" i="18"/>
  <c r="N148" i="18"/>
  <c r="AC147" i="18"/>
  <c r="Q147" i="18"/>
  <c r="AF146" i="18"/>
  <c r="T146" i="18"/>
  <c r="H146" i="18"/>
  <c r="W145" i="18"/>
  <c r="K145" i="18"/>
  <c r="Z144" i="18"/>
  <c r="N144" i="18"/>
  <c r="AC143" i="18"/>
  <c r="Q143" i="18"/>
  <c r="AF142" i="18"/>
  <c r="AD192" i="18"/>
  <c r="AD184" i="18"/>
  <c r="AD176" i="18"/>
  <c r="N173" i="18"/>
  <c r="AG171" i="18"/>
  <c r="AE170" i="18"/>
  <c r="I170" i="18"/>
  <c r="Q169" i="18"/>
  <c r="X168" i="18"/>
  <c r="AC167" i="18"/>
  <c r="H167" i="18"/>
  <c r="Q166" i="18"/>
  <c r="Z165" i="18"/>
  <c r="K165" i="18"/>
  <c r="W164" i="18"/>
  <c r="AF163" i="18"/>
  <c r="Q163" i="18"/>
  <c r="AC162" i="18"/>
  <c r="K162" i="18"/>
  <c r="W161" i="18"/>
  <c r="H161" i="18"/>
  <c r="Q160" i="18"/>
  <c r="AC159" i="18"/>
  <c r="N159" i="18"/>
  <c r="W158" i="18"/>
  <c r="H158" i="18"/>
  <c r="T157" i="18"/>
  <c r="AG156" i="18"/>
  <c r="Q156" i="18"/>
  <c r="AD155" i="18"/>
  <c r="P155" i="18"/>
  <c r="AC154" i="18"/>
  <c r="O154" i="18"/>
  <c r="Z153" i="18"/>
  <c r="L153" i="18"/>
  <c r="Y152" i="18"/>
  <c r="K152" i="18"/>
  <c r="X151" i="18"/>
  <c r="H151" i="18"/>
  <c r="U150" i="18"/>
  <c r="G150" i="18"/>
  <c r="V149" i="18"/>
  <c r="J149" i="18"/>
  <c r="Y148" i="18"/>
  <c r="M148" i="18"/>
  <c r="AB147" i="18"/>
  <c r="P147" i="18"/>
  <c r="AE146" i="18"/>
  <c r="S146" i="18"/>
  <c r="G146" i="18"/>
  <c r="V145" i="18"/>
  <c r="J145" i="18"/>
  <c r="Y144" i="18"/>
  <c r="M144" i="18"/>
  <c r="AB143" i="18"/>
  <c r="M192" i="18"/>
  <c r="M184" i="18"/>
  <c r="M176" i="18"/>
  <c r="J173" i="18"/>
  <c r="AE171" i="18"/>
  <c r="AD170" i="18"/>
  <c r="H170" i="18"/>
  <c r="N169" i="18"/>
  <c r="W168" i="18"/>
  <c r="AB167" i="18"/>
  <c r="AG166" i="18"/>
  <c r="O166" i="18"/>
  <c r="Y165" i="18"/>
  <c r="J165" i="18"/>
  <c r="U164" i="18"/>
  <c r="AE163" i="18"/>
  <c r="P163" i="18"/>
  <c r="AA162" i="18"/>
  <c r="J162" i="18"/>
  <c r="V161" i="18"/>
  <c r="AG160" i="18"/>
  <c r="P160" i="18"/>
  <c r="AB159" i="18"/>
  <c r="L159" i="18"/>
  <c r="V158" i="18"/>
  <c r="G158" i="18"/>
  <c r="S157" i="18"/>
  <c r="AF156" i="18"/>
  <c r="P156" i="18"/>
  <c r="AC155" i="18"/>
  <c r="O155" i="18"/>
  <c r="AB154" i="18"/>
  <c r="N154" i="18"/>
  <c r="Y153" i="18"/>
  <c r="K153" i="18"/>
  <c r="X152" i="18"/>
  <c r="J152" i="18"/>
  <c r="W151" i="18"/>
  <c r="G151" i="18"/>
  <c r="T150" i="18"/>
  <c r="AG149" i="18"/>
  <c r="U149" i="18"/>
  <c r="I149" i="18"/>
  <c r="X148" i="18"/>
  <c r="L148" i="18"/>
  <c r="AA147" i="18"/>
  <c r="O147" i="18"/>
  <c r="AD146" i="18"/>
  <c r="R146" i="18"/>
  <c r="AG145" i="18"/>
  <c r="U145" i="18"/>
  <c r="I145" i="18"/>
  <c r="X144" i="18"/>
  <c r="L144" i="18"/>
  <c r="AA143" i="18"/>
  <c r="O143" i="18"/>
  <c r="AD142" i="18"/>
  <c r="R142" i="18"/>
  <c r="AG141" i="18"/>
  <c r="U141" i="18"/>
  <c r="I141" i="18"/>
  <c r="X140" i="18"/>
  <c r="L140" i="18"/>
  <c r="AA139" i="18"/>
  <c r="O139" i="18"/>
  <c r="AD138" i="18"/>
  <c r="R138" i="18"/>
  <c r="AG137" i="18"/>
  <c r="U137" i="18"/>
  <c r="I137" i="18"/>
  <c r="X136" i="18"/>
  <c r="L136" i="18"/>
  <c r="AA135" i="18"/>
  <c r="O135" i="18"/>
  <c r="AD134" i="18"/>
  <c r="R134" i="18"/>
  <c r="AG133" i="18"/>
  <c r="U133" i="18"/>
  <c r="I133" i="18"/>
  <c r="X132" i="18"/>
  <c r="L132" i="18"/>
  <c r="AA131" i="18"/>
  <c r="O131" i="18"/>
  <c r="AD130" i="18"/>
  <c r="R130" i="18"/>
  <c r="U191" i="18"/>
  <c r="U183" i="18"/>
  <c r="U175" i="18"/>
  <c r="H173" i="18"/>
  <c r="AB171" i="18"/>
  <c r="AC170" i="18"/>
  <c r="G170" i="18"/>
  <c r="L169" i="18"/>
  <c r="T168" i="18"/>
  <c r="AA167" i="18"/>
  <c r="AF166" i="18"/>
  <c r="N166" i="18"/>
  <c r="X165" i="18"/>
  <c r="I165" i="18"/>
  <c r="T164" i="18"/>
  <c r="AD163" i="18"/>
  <c r="O163" i="18"/>
  <c r="Z162" i="18"/>
  <c r="I162" i="18"/>
  <c r="U161" i="18"/>
  <c r="AF160" i="18"/>
  <c r="O160" i="18"/>
  <c r="AA159" i="18"/>
  <c r="K159" i="18"/>
  <c r="U158" i="18"/>
  <c r="AG157" i="18"/>
  <c r="R157" i="18"/>
  <c r="AC156" i="18"/>
  <c r="O156" i="18"/>
  <c r="AB155" i="18"/>
  <c r="N155" i="18"/>
  <c r="AA154" i="18"/>
  <c r="K154" i="18"/>
  <c r="X153" i="18"/>
  <c r="J153" i="18"/>
  <c r="W152" i="18"/>
  <c r="I152" i="18"/>
  <c r="T151" i="18"/>
  <c r="AG150" i="18"/>
  <c r="S150" i="18"/>
  <c r="AF149" i="18"/>
  <c r="T149" i="18"/>
  <c r="H149" i="18"/>
  <c r="W148" i="18"/>
  <c r="K148" i="18"/>
  <c r="Z147" i="18"/>
  <c r="N147" i="18"/>
  <c r="AC146" i="18"/>
  <c r="Q146" i="18"/>
  <c r="AF145" i="18"/>
  <c r="T145" i="18"/>
  <c r="H145" i="18"/>
  <c r="W144" i="18"/>
  <c r="K144" i="18"/>
  <c r="Z143" i="18"/>
  <c r="AE190" i="18"/>
  <c r="AE182" i="18"/>
  <c r="AE174" i="18"/>
  <c r="AF172" i="18"/>
  <c r="Y171" i="18"/>
  <c r="Z170" i="18"/>
  <c r="AG169" i="18"/>
  <c r="K169" i="18"/>
  <c r="Q168" i="18"/>
  <c r="Z167" i="18"/>
  <c r="AE166" i="18"/>
  <c r="K166" i="18"/>
  <c r="W165" i="18"/>
  <c r="H165" i="18"/>
  <c r="Q164" i="18"/>
  <c r="AC163" i="18"/>
  <c r="N163" i="18"/>
  <c r="W162" i="18"/>
  <c r="H162" i="18"/>
  <c r="T161" i="18"/>
  <c r="AC160" i="18"/>
  <c r="N160" i="18"/>
  <c r="Z159" i="18"/>
  <c r="H159" i="18"/>
  <c r="T158" i="18"/>
  <c r="AF157" i="18"/>
  <c r="Q157" i="18"/>
  <c r="AB156" i="18"/>
  <c r="N156" i="18"/>
  <c r="AA155" i="18"/>
  <c r="M155" i="18"/>
  <c r="Z154" i="18"/>
  <c r="J154" i="18"/>
  <c r="W153" i="18"/>
  <c r="I153" i="18"/>
  <c r="V152" i="18"/>
  <c r="H152" i="18"/>
  <c r="S151" i="18"/>
  <c r="AF150" i="18"/>
  <c r="R150" i="18"/>
  <c r="AE149" i="18"/>
  <c r="S149" i="18"/>
  <c r="G149" i="18"/>
  <c r="V148" i="18"/>
  <c r="J148" i="18"/>
  <c r="Y147" i="18"/>
  <c r="M147" i="18"/>
  <c r="AB146" i="18"/>
  <c r="P146" i="18"/>
  <c r="AE145" i="18"/>
  <c r="S145" i="18"/>
  <c r="G145" i="18"/>
  <c r="V144" i="18"/>
  <c r="J144" i="18"/>
  <c r="Y143" i="18"/>
  <c r="M143" i="18"/>
  <c r="AB142" i="18"/>
  <c r="P142" i="18"/>
  <c r="AE141" i="18"/>
  <c r="S141" i="18"/>
  <c r="L190" i="18"/>
  <c r="L182" i="18"/>
  <c r="L174" i="18"/>
  <c r="AD172" i="18"/>
  <c r="U171" i="18"/>
  <c r="W170" i="18"/>
  <c r="AF169" i="18"/>
  <c r="J169" i="18"/>
  <c r="O168" i="18"/>
  <c r="W167" i="18"/>
  <c r="AD166" i="18"/>
  <c r="J166" i="18"/>
  <c r="V165" i="18"/>
  <c r="AG164" i="18"/>
  <c r="P164" i="18"/>
  <c r="AB163" i="18"/>
  <c r="L163" i="18"/>
  <c r="V162" i="18"/>
  <c r="G162" i="18"/>
  <c r="R161" i="18"/>
  <c r="AB160" i="18"/>
  <c r="M160" i="18"/>
  <c r="X159" i="18"/>
  <c r="G159" i="18"/>
  <c r="S158" i="18"/>
  <c r="AD157" i="18"/>
  <c r="N157" i="18"/>
  <c r="AA156" i="18"/>
  <c r="M156" i="18"/>
  <c r="Z155" i="18"/>
  <c r="L155" i="18"/>
  <c r="W154" i="18"/>
  <c r="I154" i="18"/>
  <c r="V153" i="18"/>
  <c r="H153" i="18"/>
  <c r="U152" i="18"/>
  <c r="AF151" i="18"/>
  <c r="R151" i="18"/>
  <c r="AE150" i="18"/>
  <c r="Q150" i="18"/>
  <c r="AD149" i="18"/>
  <c r="R149" i="18"/>
  <c r="AG148" i="18"/>
  <c r="U148" i="18"/>
  <c r="I148" i="18"/>
  <c r="X147" i="18"/>
  <c r="L147" i="18"/>
  <c r="AA146" i="18"/>
  <c r="O146" i="18"/>
  <c r="AD145" i="18"/>
  <c r="R145" i="18"/>
  <c r="AG144" i="18"/>
  <c r="U144" i="18"/>
  <c r="I144" i="18"/>
  <c r="X143" i="18"/>
  <c r="V189" i="18"/>
  <c r="V181" i="18"/>
  <c r="J174" i="18"/>
  <c r="Z172" i="18"/>
  <c r="S171" i="18"/>
  <c r="U170" i="18"/>
  <c r="AC169" i="18"/>
  <c r="I169" i="18"/>
  <c r="N168" i="18"/>
  <c r="T167" i="18"/>
  <c r="AC166" i="18"/>
  <c r="I166" i="18"/>
  <c r="U165" i="18"/>
  <c r="AF164" i="18"/>
  <c r="O164" i="18"/>
  <c r="AA163" i="18"/>
  <c r="K163" i="18"/>
  <c r="U162" i="18"/>
  <c r="AG161" i="18"/>
  <c r="Q161" i="18"/>
  <c r="AA160" i="18"/>
  <c r="L160" i="18"/>
  <c r="W159" i="18"/>
  <c r="AG158" i="18"/>
  <c r="R158" i="18"/>
  <c r="AC157" i="18"/>
  <c r="M157" i="18"/>
  <c r="Z156" i="18"/>
  <c r="L156" i="18"/>
  <c r="Y155" i="18"/>
  <c r="K155" i="18"/>
  <c r="V154" i="18"/>
  <c r="H154" i="18"/>
  <c r="U153" i="18"/>
  <c r="G153" i="18"/>
  <c r="T152" i="18"/>
  <c r="AE151" i="18"/>
  <c r="Q151" i="18"/>
  <c r="AD150" i="18"/>
  <c r="P150" i="18"/>
  <c r="AC149" i="18"/>
  <c r="Q149" i="18"/>
  <c r="AF148" i="18"/>
  <c r="T148" i="18"/>
  <c r="H148" i="18"/>
  <c r="W147" i="18"/>
  <c r="K147" i="18"/>
  <c r="Z146" i="18"/>
  <c r="N146" i="18"/>
  <c r="AC145" i="18"/>
  <c r="Q145" i="18"/>
  <c r="AF144" i="18"/>
  <c r="T144" i="18"/>
  <c r="H144" i="18"/>
  <c r="W143" i="18"/>
  <c r="K143" i="18"/>
  <c r="AD188" i="18"/>
  <c r="AD180" i="18"/>
  <c r="AF173" i="18"/>
  <c r="W172" i="18"/>
  <c r="P171" i="18"/>
  <c r="T170" i="18"/>
  <c r="Z169" i="18"/>
  <c r="H169" i="18"/>
  <c r="M168" i="18"/>
  <c r="R167" i="18"/>
  <c r="Z166" i="18"/>
  <c r="H166" i="18"/>
  <c r="T165" i="18"/>
  <c r="AC164" i="18"/>
  <c r="N164" i="18"/>
  <c r="Z163" i="18"/>
  <c r="H163" i="18"/>
  <c r="T162" i="18"/>
  <c r="AF161" i="18"/>
  <c r="N161" i="18"/>
  <c r="Z160" i="18"/>
  <c r="K160" i="18"/>
  <c r="T159" i="18"/>
  <c r="AF158" i="18"/>
  <c r="Q158" i="18"/>
  <c r="Z157" i="18"/>
  <c r="L157" i="18"/>
  <c r="Y156" i="18"/>
  <c r="K156" i="18"/>
  <c r="X155" i="18"/>
  <c r="H155" i="18"/>
  <c r="U154" i="18"/>
  <c r="G154" i="18"/>
  <c r="T153" i="18"/>
  <c r="AG152" i="18"/>
  <c r="Q152" i="18"/>
  <c r="AD151" i="18"/>
  <c r="P151" i="18"/>
  <c r="AC150" i="18"/>
  <c r="O150" i="18"/>
  <c r="AB149" i="18"/>
  <c r="P149" i="18"/>
  <c r="AE148" i="18"/>
  <c r="S148" i="18"/>
  <c r="G148" i="18"/>
  <c r="V147" i="18"/>
  <c r="J147" i="18"/>
  <c r="Y146" i="18"/>
  <c r="M146" i="18"/>
  <c r="AB145" i="18"/>
  <c r="P145" i="18"/>
  <c r="AE144" i="18"/>
  <c r="S144" i="18"/>
  <c r="G144" i="18"/>
  <c r="V143" i="18"/>
  <c r="J143" i="18"/>
  <c r="Y142" i="18"/>
  <c r="M188" i="18"/>
  <c r="M180" i="18"/>
  <c r="AB173" i="18"/>
  <c r="T172" i="18"/>
  <c r="N171" i="18"/>
  <c r="S170" i="18"/>
  <c r="X169" i="18"/>
  <c r="AF168" i="18"/>
  <c r="L168" i="18"/>
  <c r="Q167" i="18"/>
  <c r="W166" i="18"/>
  <c r="G166" i="18"/>
  <c r="R165" i="18"/>
  <c r="AB164" i="18"/>
  <c r="M164" i="18"/>
  <c r="X163" i="18"/>
  <c r="G163" i="18"/>
  <c r="S162" i="18"/>
  <c r="AD161" i="18"/>
  <c r="M161" i="18"/>
  <c r="Y160" i="18"/>
  <c r="I160" i="18"/>
  <c r="S159" i="18"/>
  <c r="AE158" i="18"/>
  <c r="O158" i="18"/>
  <c r="Y157" i="18"/>
  <c r="K157" i="18"/>
  <c r="X156" i="18"/>
  <c r="J156" i="18"/>
  <c r="W155" i="18"/>
  <c r="G155" i="18"/>
  <c r="T154" i="18"/>
  <c r="AG153" i="18"/>
  <c r="S153" i="18"/>
  <c r="AF152" i="18"/>
  <c r="P152" i="18"/>
  <c r="AC151" i="18"/>
  <c r="O151" i="18"/>
  <c r="AB150" i="18"/>
  <c r="N150" i="18"/>
  <c r="AA149" i="18"/>
  <c r="O149" i="18"/>
  <c r="AD148" i="18"/>
  <c r="R148" i="18"/>
  <c r="AG147" i="18"/>
  <c r="U147" i="18"/>
  <c r="I147" i="18"/>
  <c r="X146" i="18"/>
  <c r="L146" i="18"/>
  <c r="AA145" i="18"/>
  <c r="O145" i="18"/>
  <c r="AD144" i="18"/>
  <c r="R144" i="18"/>
  <c r="AG143" i="18"/>
  <c r="U143" i="18"/>
  <c r="I143" i="18"/>
  <c r="X142" i="18"/>
  <c r="L142" i="18"/>
  <c r="AA141" i="18"/>
  <c r="O141" i="18"/>
  <c r="AD140" i="18"/>
  <c r="R140" i="18"/>
  <c r="AG139" i="18"/>
  <c r="U139" i="18"/>
  <c r="I139" i="18"/>
  <c r="X138" i="18"/>
  <c r="L138" i="18"/>
  <c r="AA137" i="18"/>
  <c r="O137" i="18"/>
  <c r="AD136" i="18"/>
  <c r="R136" i="18"/>
  <c r="AG135" i="18"/>
  <c r="U135" i="18"/>
  <c r="I135" i="18"/>
  <c r="X134" i="18"/>
  <c r="L134" i="18"/>
  <c r="AA133" i="18"/>
  <c r="O133" i="18"/>
  <c r="AD132" i="18"/>
  <c r="R132" i="18"/>
  <c r="AG131" i="18"/>
  <c r="U131" i="18"/>
  <c r="I131" i="18"/>
  <c r="X130" i="18"/>
  <c r="U187" i="18"/>
  <c r="Q165" i="18"/>
  <c r="N158" i="18"/>
  <c r="AB151" i="18"/>
  <c r="K146" i="18"/>
  <c r="AG142" i="18"/>
  <c r="N142" i="18"/>
  <c r="Y141" i="18"/>
  <c r="J141" i="18"/>
  <c r="V140" i="18"/>
  <c r="H140" i="18"/>
  <c r="T139" i="18"/>
  <c r="AG138" i="18"/>
  <c r="S138" i="18"/>
  <c r="AE137" i="18"/>
  <c r="Q137" i="18"/>
  <c r="AC136" i="18"/>
  <c r="O136" i="18"/>
  <c r="AB135" i="18"/>
  <c r="M135" i="18"/>
  <c r="Z134" i="18"/>
  <c r="K134" i="18"/>
  <c r="X133" i="18"/>
  <c r="J133" i="18"/>
  <c r="V132" i="18"/>
  <c r="H132" i="18"/>
  <c r="T131" i="18"/>
  <c r="AG130" i="18"/>
  <c r="S130" i="18"/>
  <c r="AG129" i="18"/>
  <c r="U129" i="18"/>
  <c r="I129" i="18"/>
  <c r="I140" i="18"/>
  <c r="P136" i="18"/>
  <c r="T130" i="18"/>
  <c r="U179" i="18"/>
  <c r="AA164" i="18"/>
  <c r="X157" i="18"/>
  <c r="N151" i="18"/>
  <c r="Z145" i="18"/>
  <c r="AE142" i="18"/>
  <c r="M142" i="18"/>
  <c r="X141" i="18"/>
  <c r="H141" i="18"/>
  <c r="U140" i="18"/>
  <c r="G140" i="18"/>
  <c r="S139" i="18"/>
  <c r="AF138" i="18"/>
  <c r="Q138" i="18"/>
  <c r="AD137" i="18"/>
  <c r="P137" i="18"/>
  <c r="AB136" i="18"/>
  <c r="N136" i="18"/>
  <c r="Z135" i="18"/>
  <c r="L135" i="18"/>
  <c r="Y134" i="18"/>
  <c r="J134" i="18"/>
  <c r="W133" i="18"/>
  <c r="H133" i="18"/>
  <c r="U132" i="18"/>
  <c r="G132" i="18"/>
  <c r="S131" i="18"/>
  <c r="AF130" i="18"/>
  <c r="Q130" i="18"/>
  <c r="AF129" i="18"/>
  <c r="T129" i="18"/>
  <c r="H129" i="18"/>
  <c r="W146" i="18"/>
  <c r="AF137" i="18"/>
  <c r="I132" i="18"/>
  <c r="Y173" i="18"/>
  <c r="L164" i="18"/>
  <c r="J157" i="18"/>
  <c r="AA150" i="18"/>
  <c r="N145" i="18"/>
  <c r="AC142" i="18"/>
  <c r="K142" i="18"/>
  <c r="W141" i="18"/>
  <c r="G141" i="18"/>
  <c r="T140" i="18"/>
  <c r="AF139" i="18"/>
  <c r="R139" i="18"/>
  <c r="AE138" i="18"/>
  <c r="P138" i="18"/>
  <c r="AC137" i="18"/>
  <c r="N137" i="18"/>
  <c r="AA136" i="18"/>
  <c r="M136" i="18"/>
  <c r="Y135" i="18"/>
  <c r="K135" i="18"/>
  <c r="W134" i="18"/>
  <c r="I134" i="18"/>
  <c r="V133" i="18"/>
  <c r="G133" i="18"/>
  <c r="T132" i="18"/>
  <c r="AF131" i="18"/>
  <c r="R131" i="18"/>
  <c r="AE130" i="18"/>
  <c r="P130" i="18"/>
  <c r="AE129" i="18"/>
  <c r="S129" i="18"/>
  <c r="G129" i="18"/>
  <c r="G143" i="18"/>
  <c r="AA134" i="18"/>
  <c r="R172" i="18"/>
  <c r="W163" i="18"/>
  <c r="W156" i="18"/>
  <c r="K150" i="18"/>
  <c r="AC144" i="18"/>
  <c r="AA142" i="18"/>
  <c r="J142" i="18"/>
  <c r="V141" i="18"/>
  <c r="AG140" i="18"/>
  <c r="S140" i="18"/>
  <c r="AE139" i="18"/>
  <c r="Q139" i="18"/>
  <c r="AC138" i="18"/>
  <c r="O138" i="18"/>
  <c r="AB137" i="18"/>
  <c r="M137" i="18"/>
  <c r="Z136" i="18"/>
  <c r="K136" i="18"/>
  <c r="X135" i="18"/>
  <c r="J135" i="18"/>
  <c r="V134" i="18"/>
  <c r="H134" i="18"/>
  <c r="T133" i="18"/>
  <c r="AG132" i="18"/>
  <c r="S132" i="18"/>
  <c r="AE131" i="18"/>
  <c r="Q131" i="18"/>
  <c r="AC130" i="18"/>
  <c r="O130" i="18"/>
  <c r="AD129" i="18"/>
  <c r="R129" i="18"/>
  <c r="Z141" i="18"/>
  <c r="Y133" i="18"/>
  <c r="K171" i="18"/>
  <c r="AG162" i="18"/>
  <c r="I156" i="18"/>
  <c r="Z149" i="18"/>
  <c r="Q144" i="18"/>
  <c r="Z142" i="18"/>
  <c r="I142" i="18"/>
  <c r="T141" i="18"/>
  <c r="AF140" i="18"/>
  <c r="Q140" i="18"/>
  <c r="AD139" i="18"/>
  <c r="P139" i="18"/>
  <c r="AB138" i="18"/>
  <c r="N138" i="18"/>
  <c r="Z137" i="18"/>
  <c r="L137" i="18"/>
  <c r="Y136" i="18"/>
  <c r="J136" i="18"/>
  <c r="W135" i="18"/>
  <c r="H135" i="18"/>
  <c r="U134" i="18"/>
  <c r="G134" i="18"/>
  <c r="S133" i="18"/>
  <c r="AF132" i="18"/>
  <c r="Q132" i="18"/>
  <c r="AD131" i="18"/>
  <c r="P131" i="18"/>
  <c r="AB130" i="18"/>
  <c r="N130" i="18"/>
  <c r="AC129" i="18"/>
  <c r="Q129" i="18"/>
  <c r="O142" i="18"/>
  <c r="M134" i="18"/>
  <c r="R170" i="18"/>
  <c r="R162" i="18"/>
  <c r="T155" i="18"/>
  <c r="N149" i="18"/>
  <c r="AF143" i="18"/>
  <c r="W142" i="18"/>
  <c r="H142" i="18"/>
  <c r="R141" i="18"/>
  <c r="AE140" i="18"/>
  <c r="P140" i="18"/>
  <c r="AC139" i="18"/>
  <c r="N139" i="18"/>
  <c r="AA138" i="18"/>
  <c r="M138" i="18"/>
  <c r="Y137" i="18"/>
  <c r="K137" i="18"/>
  <c r="W136" i="18"/>
  <c r="I136" i="18"/>
  <c r="V135" i="18"/>
  <c r="G135" i="18"/>
  <c r="T134" i="18"/>
  <c r="AF133" i="18"/>
  <c r="R133" i="18"/>
  <c r="AE132" i="18"/>
  <c r="P132" i="18"/>
  <c r="AC131" i="18"/>
  <c r="N131" i="18"/>
  <c r="AA130" i="18"/>
  <c r="M130" i="18"/>
  <c r="AB129" i="18"/>
  <c r="P129" i="18"/>
  <c r="V139" i="18"/>
  <c r="W169" i="18"/>
  <c r="AC161" i="18"/>
  <c r="AG154" i="18"/>
  <c r="AC148" i="18"/>
  <c r="T143" i="18"/>
  <c r="V142" i="18"/>
  <c r="G142" i="18"/>
  <c r="Q141" i="18"/>
  <c r="AC140" i="18"/>
  <c r="O140" i="18"/>
  <c r="AB139" i="18"/>
  <c r="M139" i="18"/>
  <c r="Z138" i="18"/>
  <c r="K138" i="18"/>
  <c r="X137" i="18"/>
  <c r="J137" i="18"/>
  <c r="V136" i="18"/>
  <c r="H136" i="18"/>
  <c r="T135" i="18"/>
  <c r="AG134" i="18"/>
  <c r="S134" i="18"/>
  <c r="AE133" i="18"/>
  <c r="Q133" i="18"/>
  <c r="AC132" i="18"/>
  <c r="O132" i="18"/>
  <c r="AB131" i="18"/>
  <c r="M131" i="18"/>
  <c r="Z130" i="18"/>
  <c r="L130" i="18"/>
  <c r="AA129" i="18"/>
  <c r="O129" i="18"/>
  <c r="K141" i="18"/>
  <c r="V129" i="18"/>
  <c r="AC168" i="18"/>
  <c r="L161" i="18"/>
  <c r="S154" i="18"/>
  <c r="Q148" i="18"/>
  <c r="P143" i="18"/>
  <c r="U142" i="18"/>
  <c r="AF141" i="18"/>
  <c r="P141" i="18"/>
  <c r="AB140" i="18"/>
  <c r="N140" i="18"/>
  <c r="Z139" i="18"/>
  <c r="L139" i="18"/>
  <c r="Y138" i="18"/>
  <c r="J138" i="18"/>
  <c r="W137" i="18"/>
  <c r="H137" i="18"/>
  <c r="U136" i="18"/>
  <c r="G136" i="18"/>
  <c r="S135" i="18"/>
  <c r="AF134" i="18"/>
  <c r="Q134" i="18"/>
  <c r="AD133" i="18"/>
  <c r="P133" i="18"/>
  <c r="AB132" i="18"/>
  <c r="N132" i="18"/>
  <c r="Z131" i="18"/>
  <c r="L131" i="18"/>
  <c r="Y130" i="18"/>
  <c r="K130" i="18"/>
  <c r="Z129" i="18"/>
  <c r="N129" i="18"/>
  <c r="W140" i="18"/>
  <c r="AC135" i="18"/>
  <c r="G131" i="18"/>
  <c r="K168" i="18"/>
  <c r="X160" i="18"/>
  <c r="AF153" i="18"/>
  <c r="AF147" i="18"/>
  <c r="N143" i="18"/>
  <c r="T142" i="18"/>
  <c r="AD141" i="18"/>
  <c r="N141" i="18"/>
  <c r="AA140" i="18"/>
  <c r="M140" i="18"/>
  <c r="Y139" i="18"/>
  <c r="K139" i="18"/>
  <c r="W138" i="18"/>
  <c r="I138" i="18"/>
  <c r="V137" i="18"/>
  <c r="G137" i="18"/>
  <c r="T136" i="18"/>
  <c r="AF135" i="18"/>
  <c r="R135" i="18"/>
  <c r="AE134" i="18"/>
  <c r="P134" i="18"/>
  <c r="AC133" i="18"/>
  <c r="N133" i="18"/>
  <c r="AA132" i="18"/>
  <c r="M132" i="18"/>
  <c r="Y131" i="18"/>
  <c r="K131" i="18"/>
  <c r="W130" i="18"/>
  <c r="J130" i="18"/>
  <c r="Y129" i="18"/>
  <c r="M129" i="18"/>
  <c r="O152" i="18"/>
  <c r="R137" i="18"/>
  <c r="W132" i="18"/>
  <c r="P167" i="18"/>
  <c r="H160" i="18"/>
  <c r="R153" i="18"/>
  <c r="T147" i="18"/>
  <c r="L143" i="18"/>
  <c r="S142" i="18"/>
  <c r="AC141" i="18"/>
  <c r="M141" i="18"/>
  <c r="Z140" i="18"/>
  <c r="K140" i="18"/>
  <c r="X139" i="18"/>
  <c r="J139" i="18"/>
  <c r="V138" i="18"/>
  <c r="H138" i="18"/>
  <c r="T137" i="18"/>
  <c r="AG136" i="18"/>
  <c r="S136" i="18"/>
  <c r="AE135" i="18"/>
  <c r="Q135" i="18"/>
  <c r="AC134" i="18"/>
  <c r="O134" i="18"/>
  <c r="AB133" i="18"/>
  <c r="M133" i="18"/>
  <c r="Z132" i="18"/>
  <c r="K132" i="18"/>
  <c r="X131" i="18"/>
  <c r="J131" i="18"/>
  <c r="V130" i="18"/>
  <c r="I130" i="18"/>
  <c r="X129" i="18"/>
  <c r="L129" i="18"/>
  <c r="AD158" i="18"/>
  <c r="G139" i="18"/>
  <c r="AE136" i="18"/>
  <c r="K133" i="18"/>
  <c r="G130" i="18"/>
  <c r="U166" i="18"/>
  <c r="R159" i="18"/>
  <c r="AC152" i="18"/>
  <c r="H147" i="18"/>
  <c r="H143" i="18"/>
  <c r="Q142" i="18"/>
  <c r="AB141" i="18"/>
  <c r="L141" i="18"/>
  <c r="Y140" i="18"/>
  <c r="J140" i="18"/>
  <c r="W139" i="18"/>
  <c r="H139" i="18"/>
  <c r="U138" i="18"/>
  <c r="G138" i="18"/>
  <c r="S137" i="18"/>
  <c r="AF136" i="18"/>
  <c r="Q136" i="18"/>
  <c r="AD135" i="18"/>
  <c r="P135" i="18"/>
  <c r="AB134" i="18"/>
  <c r="N134" i="18"/>
  <c r="Z133" i="18"/>
  <c r="L133" i="18"/>
  <c r="Y132" i="18"/>
  <c r="J132" i="18"/>
  <c r="W131" i="18"/>
  <c r="H131" i="18"/>
  <c r="U130" i="18"/>
  <c r="H130" i="18"/>
  <c r="W129" i="18"/>
  <c r="K129" i="18"/>
  <c r="AG165" i="18"/>
  <c r="T138" i="18"/>
  <c r="N135" i="18"/>
  <c r="V131" i="18"/>
  <c r="J129" i="18"/>
  <c r="AG125" i="18"/>
  <c r="L28" i="2"/>
  <c r="K28" i="2"/>
  <c r="D14" i="2"/>
  <c r="E14" i="2" s="1"/>
  <c r="C20" i="2"/>
  <c r="D20" i="2" s="1"/>
  <c r="F20" i="2" s="1"/>
  <c r="D19" i="2"/>
  <c r="E19" i="2" s="1"/>
  <c r="C15" i="2"/>
  <c r="C10" i="2"/>
  <c r="D10" i="2" s="1"/>
  <c r="H10" i="2" s="1"/>
  <c r="D9" i="2"/>
  <c r="E9" i="2" s="1"/>
  <c r="H20" i="2" l="1"/>
  <c r="G19" i="2"/>
  <c r="I19" i="2"/>
  <c r="G9" i="2"/>
  <c r="I9" i="2"/>
  <c r="F10" i="2"/>
  <c r="G14" i="2"/>
  <c r="I14" i="2"/>
  <c r="E20" i="2"/>
  <c r="D15" i="2"/>
  <c r="E10" i="2"/>
  <c r="F15" i="2" l="1"/>
  <c r="E15" i="2"/>
  <c r="H15" i="2"/>
</calcChain>
</file>

<file path=xl/sharedStrings.xml><?xml version="1.0" encoding="utf-8"?>
<sst xmlns="http://schemas.openxmlformats.org/spreadsheetml/2006/main" count="984" uniqueCount="599">
  <si>
    <t>www.AccessZ.com</t>
  </si>
  <si>
    <t>Height</t>
  </si>
  <si>
    <t>Width</t>
  </si>
  <si>
    <t>Diagonal</t>
  </si>
  <si>
    <t>cm</t>
  </si>
  <si>
    <t>Inch</t>
  </si>
  <si>
    <t>Enter 13.23  for 27-inch</t>
  </si>
  <si>
    <t>Examples:</t>
  </si>
  <si>
    <t xml:space="preserve"> lp/mm at 4K</t>
  </si>
  <si>
    <t>lp/mm at 8K</t>
  </si>
  <si>
    <t>dpi at 4K</t>
  </si>
  <si>
    <t>dpi at 8K</t>
  </si>
  <si>
    <t>Enter 15.69  for 32-inch</t>
  </si>
  <si>
    <t>Enter 36.77  for 75-inch</t>
  </si>
  <si>
    <t>---</t>
  </si>
  <si>
    <t>7680 X 4320 with an 8K, 75-inch monitor</t>
  </si>
  <si>
    <t>166 cm x 93.4 cm screen size</t>
  </si>
  <si>
    <t>(65.37 x 36.77 in)</t>
  </si>
  <si>
    <t>117 dpi = 2.31 lp/mm</t>
  </si>
  <si>
    <t>7680 X 4320 with an 8K, 32-inch monitor</t>
  </si>
  <si>
    <t>70.85 cm x 39.85 cm screen size</t>
  </si>
  <si>
    <t>(27.89 in x 15.69 in)</t>
  </si>
  <si>
    <t>275 dpi = 5.42 lp/mm</t>
  </si>
  <si>
    <t>3840 x 2160 with a 4K, 27-inch monitor</t>
  </si>
  <si>
    <t>59.74 cm x 33.6 cm screen size</t>
  </si>
  <si>
    <t>(23.52 in x 13.23 in)</t>
  </si>
  <si>
    <t>163 dpi = 3.21 lp/mm</t>
  </si>
  <si>
    <t>3840 x 2160 with a 4K, 32-inch monitor</t>
  </si>
  <si>
    <t>138 dpi = 2.71 lp/mm</t>
  </si>
  <si>
    <t>4K monitors should be viewed at a distance equal to 90% of the screen diagonal (or you will not be able to appreciate the resolution they offer).</t>
  </si>
  <si>
    <t>8K monitors should be viewed at a distance equal to 45% of the screen diagonal (or you will not be able to appreciate the resolution they offer).</t>
  </si>
  <si>
    <t xml:space="preserve"> Enter screen diagonal, in inches, to calculate the ideal 4K and 8K viewing distances:  </t>
  </si>
  <si>
    <t xml:space="preserve">and/or higher ISO settings and/or increased vulnerability to diffraction, all as a result of NOT wanting to shoot or calculate DoF, with the intention of making smaller prints than maximally possible.   </t>
  </si>
  <si>
    <t>https://en.wikipedia.org/wiki/Circle_of_confusion :</t>
  </si>
  <si>
    <t xml:space="preserve">The common values for CoC limit may not be applicable if reproduction or viewing conditions differ significantly from those assumed in determining those values. If the original image will be given greater </t>
  </si>
  <si>
    <t xml:space="preserve">enlargement, or viewed at a closer distance, then a smaller CoC will be required. All three factors above are accommodated with this formula: </t>
  </si>
  <si>
    <t>Read the "Viewing Distance" tab, below.</t>
  </si>
  <si>
    <t>https://www.amazon.com/Bosch-Distance-Measure-165-Feet-GLM165-40/dp/B076C3TB8P/</t>
  </si>
  <si>
    <t>proceeding.</t>
  </si>
  <si>
    <t>before</t>
  </si>
  <si>
    <t>m</t>
  </si>
  <si>
    <t>Near</t>
  </si>
  <si>
    <t>Hyper</t>
  </si>
  <si>
    <t xml:space="preserve">      FL     ----&gt;</t>
  </si>
  <si>
    <t>ft</t>
  </si>
  <si>
    <t>Minimum f-Number (N), ignoring diffraction = (Far-Near)/Near/Far/2*(FL^2/C)/304.8</t>
  </si>
  <si>
    <t>Where:    FL = Focal Length (mm),  Far = Distance to Far Sharp (feet),  Near = Distance to Near Sharp (feet),  and C = Max. Permissible CoC Diameter (mm)</t>
  </si>
  <si>
    <t xml:space="preserve">framing scenes that do not require as much DoF as the Zone Focus approach can handle.  Again, this translates to longer exposures and/or higher ISO settings.  Still, accurate Zone Focusing is not as costly, </t>
  </si>
  <si>
    <t>Bosch GLM 165-40</t>
  </si>
  <si>
    <t>Available at several retailers.</t>
  </si>
  <si>
    <t xml:space="preserve"> mm</t>
  </si>
  <si>
    <t>penalty for ALWAYS hyperfocusing, occurs only when Infinity is not included in the frame, and the resulting longer than necessary exposures is  far less, varying with your FL and the distance at which you focus.</t>
  </si>
  <si>
    <t>Step 2: Accurately measure and focus at the associated Hyperfocal Distance for your measured Near Distance - focusing at 2x the Near. (Hint:  Use a laser distance measure and Back Button Auto-Focus.)</t>
  </si>
  <si>
    <t>Step 3: Shoot at the f-Number shown at the intersection of your Hyperfocal Distance and the FL of your lens. (Hint: When in doubt regarding either measured distance, stop down one additional stop.)</t>
  </si>
  <si>
    <t>Step 1: Accurately measure the distance to the Nearest subject in your framed composition, finding that Near distance in this table. (Hint: Use a laser distance measure or at least a tape measure.)</t>
  </si>
  <si>
    <t xml:space="preserve">      For each f-Number displayed, any calculated value that was within 1/6th stop of a higher 1/3rd-stop value, has been rounded up to the that higher 1/3rd stop value. (This makes the setting of f-Numbers more intuitive.)</t>
  </si>
  <si>
    <r>
      <t xml:space="preserve">      In other words, this table can display f-Numbers that are 1 full stop </t>
    </r>
    <r>
      <rPr>
        <b/>
        <i/>
        <sz val="11"/>
        <color theme="1"/>
        <rFont val="Calibri"/>
        <family val="2"/>
        <scheme val="minor"/>
      </rPr>
      <t xml:space="preserve">beyond </t>
    </r>
    <r>
      <rPr>
        <sz val="11"/>
        <color theme="1"/>
        <rFont val="Calibri"/>
        <family val="2"/>
        <scheme val="minor"/>
      </rPr>
      <t xml:space="preserve">the point where Diffraction will </t>
    </r>
    <r>
      <rPr>
        <b/>
        <i/>
        <sz val="11"/>
        <color theme="1"/>
        <rFont val="Calibri"/>
        <family val="2"/>
        <scheme val="minor"/>
      </rPr>
      <t>begin</t>
    </r>
    <r>
      <rPr>
        <sz val="11"/>
        <color theme="1"/>
        <rFont val="Calibri"/>
        <family val="2"/>
        <scheme val="minor"/>
      </rPr>
      <t xml:space="preserve"> to inhibit </t>
    </r>
    <r>
      <rPr>
        <b/>
        <i/>
        <u/>
        <sz val="11"/>
        <color theme="1"/>
        <rFont val="Calibri"/>
        <family val="2"/>
        <scheme val="minor"/>
      </rPr>
      <t>your</t>
    </r>
    <r>
      <rPr>
        <sz val="11"/>
        <color theme="1"/>
        <rFont val="Calibri"/>
        <family val="2"/>
        <scheme val="minor"/>
      </rPr>
      <t xml:space="preserve"> Desired Final Image Resolution, at </t>
    </r>
    <r>
      <rPr>
        <b/>
        <i/>
        <u/>
        <sz val="11"/>
        <color theme="1"/>
        <rFont val="Calibri"/>
        <family val="2"/>
        <scheme val="minor"/>
      </rPr>
      <t>your</t>
    </r>
    <r>
      <rPr>
        <sz val="11"/>
        <color theme="1"/>
        <rFont val="Calibri"/>
        <family val="2"/>
        <scheme val="minor"/>
      </rPr>
      <t xml:space="preserve"> anticipated Enlargement Factor and Viewing Distance.</t>
    </r>
  </si>
  <si>
    <t xml:space="preserve">  (If a diffraction-free f-Number is not displayed for your measured Near and FL in use, back away to a Near distance that is viable and return to Step 1, or use a shorter FL and return to Step 2.)</t>
  </si>
  <si>
    <t>lowering your desired final image resolution, lowering your enlargement factor will allow you to shoot deeper subject spaces, with greater DoF (closer Nears and farther Fars) for any given FL and</t>
  </si>
  <si>
    <t>https://en.wikipedia.org/wiki/Circle_of_confusion</t>
  </si>
  <si>
    <r>
      <t xml:space="preserve">Quoting the article  </t>
    </r>
    <r>
      <rPr>
        <sz val="12"/>
        <color rgb="FF0070C0"/>
        <rFont val="Calibri"/>
        <family val="2"/>
      </rPr>
      <t>(For clarity, I have enhanced the wording and punctuation used in the equation, without modifying the arithmetic.)</t>
    </r>
    <r>
      <rPr>
        <b/>
        <sz val="12"/>
        <color rgb="FF0070C0"/>
        <rFont val="Calibri"/>
        <family val="2"/>
      </rPr>
      <t>:</t>
    </r>
  </si>
  <si>
    <r>
      <t xml:space="preserve">Quoting Wikipedia  </t>
    </r>
    <r>
      <rPr>
        <sz val="12"/>
        <color rgb="FF0070C0"/>
        <rFont val="Calibri"/>
        <family val="2"/>
      </rPr>
      <t>(For clarity, I have enhanced the wording and punctuation used in the equation, without modifying the arithmetic.)</t>
    </r>
    <r>
      <rPr>
        <b/>
        <sz val="12"/>
        <color rgb="FF0070C0"/>
        <rFont val="Calibri"/>
        <family val="2"/>
      </rPr>
      <t>:</t>
    </r>
  </si>
  <si>
    <t>https://www.photopills.com/calculators/dof-advanced</t>
  </si>
  <si>
    <r>
      <t>Maximum Permissible CoC Diameter (in mm) = (</t>
    </r>
    <r>
      <rPr>
        <b/>
        <u/>
        <sz val="12"/>
        <color rgb="FF7030A0"/>
        <rFont val="Calibri"/>
        <family val="2"/>
        <scheme val="minor"/>
      </rPr>
      <t>viewing distance, in cm</t>
    </r>
    <r>
      <rPr>
        <b/>
        <sz val="12"/>
        <color rgb="FF7030A0"/>
        <rFont val="Calibri"/>
        <family val="2"/>
        <scheme val="minor"/>
      </rPr>
      <t xml:space="preserve"> / 25 cm ) / </t>
    </r>
    <r>
      <rPr>
        <b/>
        <u/>
        <sz val="12"/>
        <color rgb="FF7030A0"/>
        <rFont val="Calibri"/>
        <family val="2"/>
        <scheme val="minor"/>
      </rPr>
      <t>desired final-image resolution, in lp/mm for a 25 cm viewing distance</t>
    </r>
    <r>
      <rPr>
        <b/>
        <sz val="12"/>
        <color rgb="FF7030A0"/>
        <rFont val="Calibri"/>
        <family val="2"/>
        <scheme val="minor"/>
      </rPr>
      <t xml:space="preserve"> / </t>
    </r>
    <r>
      <rPr>
        <b/>
        <u/>
        <sz val="12"/>
        <color rgb="FF7030A0"/>
        <rFont val="Calibri"/>
        <family val="2"/>
        <scheme val="minor"/>
      </rPr>
      <t>enlargement factor</t>
    </r>
    <r>
      <rPr>
        <b/>
        <sz val="12"/>
        <color rgb="FF7030A0"/>
        <rFont val="Calibri"/>
        <family val="2"/>
        <scheme val="minor"/>
      </rPr>
      <t xml:space="preserve"> / 2 lines per line pair</t>
    </r>
  </si>
  <si>
    <t>https://www.photopills.com/calculators/coc</t>
  </si>
  <si>
    <t>https://www.photopills.com/calculators/hyperfocal-table</t>
  </si>
  <si>
    <t>https://www.photopills.com/calculators/dof</t>
  </si>
  <si>
    <r>
      <t xml:space="preserve">Focus at One Third into the Scene and always shoot at f/?  </t>
    </r>
    <r>
      <rPr>
        <sz val="12"/>
        <color rgb="FF0070C0"/>
        <rFont val="Calibri"/>
        <family val="2"/>
        <scheme val="minor"/>
      </rPr>
      <t xml:space="preserve"> (Recommendations vary, but…  ditto.)</t>
    </r>
  </si>
  <si>
    <r>
      <t xml:space="preserve">Focus at Twice the Hyperfocal Distance and always shoot at f/?   </t>
    </r>
    <r>
      <rPr>
        <sz val="12"/>
        <color rgb="FF0070C0"/>
        <rFont val="Calibri"/>
        <family val="2"/>
        <scheme val="minor"/>
      </rPr>
      <t>(Recommendations vary, but…  ditto.)</t>
    </r>
  </si>
  <si>
    <r>
      <t xml:space="preserve">Focus on the subject of greatest interest and always shoot at f/?  </t>
    </r>
    <r>
      <rPr>
        <sz val="12"/>
        <color rgb="FF0070C0"/>
        <rFont val="Calibri"/>
        <family val="2"/>
        <scheme val="minor"/>
      </rPr>
      <t xml:space="preserve"> (Recommendations vary, but…  ditto.)</t>
    </r>
  </si>
  <si>
    <r>
      <t xml:space="preserve">Focus at Infinity and always shoot at f/? </t>
    </r>
    <r>
      <rPr>
        <sz val="12"/>
        <color rgb="FF0070C0"/>
        <rFont val="Calibri"/>
        <family val="2"/>
        <scheme val="minor"/>
      </rPr>
      <t>(Recommendations vary, but it's usually a fixed f/N, no matter the FL or distances, and some exhibit no concern for diffraction.)</t>
    </r>
  </si>
  <si>
    <r>
      <t xml:space="preserve">  See the </t>
    </r>
    <r>
      <rPr>
        <b/>
        <sz val="11"/>
        <color rgb="FF00B0F0"/>
        <rFont val="Calibri"/>
        <family val="2"/>
        <scheme val="minor"/>
      </rPr>
      <t>"Focus on Subject"</t>
    </r>
    <r>
      <rPr>
        <b/>
        <sz val="11"/>
        <color rgb="FF0070C0"/>
        <rFont val="Calibri"/>
        <family val="2"/>
        <scheme val="minor"/>
      </rPr>
      <t xml:space="preserve"> tab, below.</t>
    </r>
  </si>
  <si>
    <r>
      <t xml:space="preserve">  See the </t>
    </r>
    <r>
      <rPr>
        <b/>
        <sz val="11"/>
        <color rgb="FF00B0F0"/>
        <rFont val="Calibri"/>
        <family val="2"/>
        <scheme val="minor"/>
      </rPr>
      <t>"Focus at Infinity"</t>
    </r>
    <r>
      <rPr>
        <b/>
        <sz val="11"/>
        <color rgb="FF0070C0"/>
        <rFont val="Calibri"/>
        <family val="2"/>
        <scheme val="minor"/>
      </rPr>
      <t xml:space="preserve"> tab, below.</t>
    </r>
  </si>
  <si>
    <r>
      <t xml:space="preserve">  See the </t>
    </r>
    <r>
      <rPr>
        <b/>
        <sz val="11"/>
        <color rgb="FF00B0F0"/>
        <rFont val="Calibri"/>
        <family val="2"/>
        <scheme val="minor"/>
      </rPr>
      <t>"Focus at One Third"</t>
    </r>
    <r>
      <rPr>
        <b/>
        <sz val="11"/>
        <color rgb="FF0070C0"/>
        <rFont val="Calibri"/>
        <family val="2"/>
        <scheme val="minor"/>
      </rPr>
      <t xml:space="preserve"> tab, below.</t>
    </r>
  </si>
  <si>
    <r>
      <t xml:space="preserve">  See the </t>
    </r>
    <r>
      <rPr>
        <b/>
        <sz val="11"/>
        <color rgb="FF00B0F0"/>
        <rFont val="Calibri"/>
        <family val="2"/>
        <scheme val="minor"/>
      </rPr>
      <t>"Focus at 2x Hyper"</t>
    </r>
    <r>
      <rPr>
        <b/>
        <sz val="11"/>
        <color rgb="FF0070C0"/>
        <rFont val="Calibri"/>
        <family val="2"/>
        <scheme val="minor"/>
      </rPr>
      <t xml:space="preserve"> tab, below.</t>
    </r>
  </si>
  <si>
    <r>
      <t xml:space="preserve">Bracket your focus distance, then wait until you get home to select the best shot, and don't worry about slightly soft Nears or Fars, but always shoot at f/?  </t>
    </r>
    <r>
      <rPr>
        <sz val="12"/>
        <color rgb="FF0070C0"/>
        <rFont val="Calibri"/>
        <family val="2"/>
        <scheme val="minor"/>
      </rPr>
      <t>(Recommendations vary, but…  ditto.)</t>
    </r>
  </si>
  <si>
    <r>
      <t xml:space="preserve">Bracket your focus distance, closely examining exposures at magnification in the </t>
    </r>
    <r>
      <rPr>
        <sz val="12"/>
        <color rgb="FF0070C0"/>
        <rFont val="Calibri"/>
        <family val="2"/>
        <scheme val="minor"/>
      </rPr>
      <t>[low-res]</t>
    </r>
    <r>
      <rPr>
        <b/>
        <sz val="12"/>
        <color rgb="FF0070C0"/>
        <rFont val="Calibri"/>
        <family val="2"/>
        <scheme val="minor"/>
      </rPr>
      <t xml:space="preserve"> EVF, and don't worry about slightly soft Nears or Fars, but always shoot at f/?  </t>
    </r>
    <r>
      <rPr>
        <sz val="12"/>
        <color rgb="FF0070C0"/>
        <rFont val="Calibri"/>
        <family val="2"/>
        <scheme val="minor"/>
      </rPr>
      <t>(Recommendations vary, but…  ditto.)</t>
    </r>
  </si>
  <si>
    <t>OVERKILL</t>
  </si>
  <si>
    <t>GUESSING</t>
  </si>
  <si>
    <t>DoF calculations were relevant with the low resolution of film cameras, but don't work with modern digital cameras.</t>
  </si>
  <si>
    <r>
      <t xml:space="preserve">  See the </t>
    </r>
    <r>
      <rPr>
        <b/>
        <sz val="11"/>
        <color rgb="FF00B0F0"/>
        <rFont val="Calibri"/>
        <family val="2"/>
        <scheme val="minor"/>
      </rPr>
      <t>"Reasons"</t>
    </r>
    <r>
      <rPr>
        <b/>
        <sz val="11"/>
        <color rgb="FF0070C0"/>
        <rFont val="Calibri"/>
        <family val="2"/>
        <scheme val="minor"/>
      </rPr>
      <t xml:space="preserve"> tab, below.</t>
    </r>
  </si>
  <si>
    <r>
      <t xml:space="preserve">Critical thinkers will ask:   </t>
    </r>
    <r>
      <rPr>
        <b/>
        <sz val="14"/>
        <color rgb="FFFF0000"/>
        <rFont val="Calibri"/>
        <family val="2"/>
        <scheme val="minor"/>
      </rPr>
      <t>"Are you saying we should just focus 1/3rd of the way up from the bottom of the frame, or 1/3rd of the distance to Infinity?  Either way, how far is that?"</t>
    </r>
  </si>
  <si>
    <r>
      <t xml:space="preserve">"acceptable sharpness" at the Near and Far extremes of the framed composition] </t>
    </r>
    <r>
      <rPr>
        <b/>
        <sz val="14"/>
        <color rgb="FF0070C0"/>
        <rFont val="Calibri"/>
        <family val="2"/>
        <scheme val="minor"/>
      </rPr>
      <t xml:space="preserve">depth of field is significantly smaller and when shooting images for such demanding conditions you should stop down </t>
    </r>
  </si>
  <si>
    <r>
      <t xml:space="preserve">further than indicated by the tables or lens scales </t>
    </r>
    <r>
      <rPr>
        <b/>
        <sz val="14"/>
        <color rgb="FF00B050"/>
        <rFont val="Calibri"/>
        <family val="2"/>
        <scheme val="minor"/>
      </rPr>
      <t xml:space="preserve">[that were designed, even for modern, manual-focusing lenses made by Zeiss, with the </t>
    </r>
    <r>
      <rPr>
        <b/>
        <i/>
        <u/>
        <sz val="14"/>
        <color rgb="FF00B050"/>
        <rFont val="Calibri"/>
        <family val="2"/>
        <scheme val="minor"/>
      </rPr>
      <t>assumption</t>
    </r>
    <r>
      <rPr>
        <b/>
        <sz val="14"/>
        <color rgb="FF00B050"/>
        <rFont val="Calibri"/>
        <family val="2"/>
        <scheme val="minor"/>
      </rPr>
      <t xml:space="preserve"> that the Maximum Permissible CoC Diameter used</t>
    </r>
  </si>
  <si>
    <t>3. Individual Bracketing Shots</t>
  </si>
  <si>
    <t>4. Consider Viewing Conditions</t>
  </si>
  <si>
    <r>
      <t xml:space="preserve">[Quoting the article  </t>
    </r>
    <r>
      <rPr>
        <sz val="14"/>
        <color rgb="FF00B050"/>
        <rFont val="Calibri"/>
        <family val="2"/>
      </rPr>
      <t>(For clarity, I have enhanced the wording and punctuation used in the equation, without modifying the arithmetic.)</t>
    </r>
    <r>
      <rPr>
        <b/>
        <sz val="14"/>
        <color rgb="FF00B050"/>
        <rFont val="Calibri"/>
        <family val="2"/>
      </rPr>
      <t>:]</t>
    </r>
  </si>
  <si>
    <r>
      <t xml:space="preserve">2. Do not Trust Excessively </t>
    </r>
    <r>
      <rPr>
        <b/>
        <sz val="18"/>
        <color rgb="FF00B050"/>
        <rFont val="Calibri"/>
        <family val="2"/>
        <scheme val="minor"/>
      </rPr>
      <t>[Im]</t>
    </r>
    <r>
      <rPr>
        <b/>
        <sz val="18"/>
        <color rgb="FF0070C0"/>
        <rFont val="Calibri"/>
        <family val="2"/>
        <scheme val="minor"/>
      </rPr>
      <t xml:space="preserve">precise Numbers </t>
    </r>
    <r>
      <rPr>
        <b/>
        <sz val="16"/>
        <color rgb="FF00B050"/>
        <rFont val="Calibri"/>
        <family val="2"/>
        <scheme val="minor"/>
      </rPr>
      <t xml:space="preserve">[that are  </t>
    </r>
    <r>
      <rPr>
        <b/>
        <i/>
        <u/>
        <sz val="16"/>
        <color rgb="FF00B050"/>
        <rFont val="Calibri"/>
        <family val="2"/>
        <scheme val="minor"/>
      </rPr>
      <t>irrelevant</t>
    </r>
    <r>
      <rPr>
        <b/>
        <sz val="16"/>
        <color rgb="FF00B050"/>
        <rFont val="Calibri"/>
        <family val="2"/>
        <scheme val="minor"/>
      </rPr>
      <t xml:space="preserve"> to </t>
    </r>
    <r>
      <rPr>
        <b/>
        <i/>
        <u/>
        <sz val="16"/>
        <color rgb="FF00B050"/>
        <rFont val="Calibri"/>
        <family val="2"/>
        <scheme val="minor"/>
      </rPr>
      <t>your</t>
    </r>
    <r>
      <rPr>
        <b/>
        <sz val="16"/>
        <color rgb="FF00B050"/>
        <rFont val="Calibri"/>
        <family val="2"/>
        <scheme val="minor"/>
      </rPr>
      <t xml:space="preserve"> anticipated enlargement factor, viewing distance, and expectation of "acceptable sharpness."]</t>
    </r>
  </si>
  <si>
    <t>5. No Pixel Peeping</t>
  </si>
  <si>
    <t>6. Avoid Depth of Field Overkill</t>
  </si>
  <si>
    <t>7. Aperture Bracketing</t>
  </si>
  <si>
    <t>https://www.largeformatphotography.info/archives/JacobsonLensTutorial.pdf</t>
  </si>
  <si>
    <t xml:space="preserve">architecture), use aperture bracketing. If you are unsure, take two or three shots of your subject with different aperture settings. This way you have the option to later select the photo with the ideal </t>
  </si>
  <si>
    <t>Quoting Björn Thiele, from his article published at the following Zeiss link:</t>
  </si>
  <si>
    <t>The Maximum Permissible CoC used for DoF and Hyperfocal Distance calculations need only be set equal to the pixel pitch of your sensor.</t>
  </si>
  <si>
    <r>
      <t xml:space="preserve">  See the </t>
    </r>
    <r>
      <rPr>
        <b/>
        <sz val="11"/>
        <color rgb="FF00B0F0"/>
        <rFont val="Calibri"/>
        <family val="2"/>
        <scheme val="minor"/>
      </rPr>
      <t>"Zeiss on DoF"</t>
    </r>
    <r>
      <rPr>
        <b/>
        <sz val="11"/>
        <color rgb="FF0070C0"/>
        <rFont val="Calibri"/>
        <family val="2"/>
        <scheme val="minor"/>
      </rPr>
      <t xml:space="preserve"> tab, below.</t>
    </r>
  </si>
  <si>
    <r>
      <t xml:space="preserve">  See the</t>
    </r>
    <r>
      <rPr>
        <b/>
        <sz val="11"/>
        <color rgb="FF00B0F0"/>
        <rFont val="Calibri"/>
        <family val="2"/>
        <scheme val="minor"/>
      </rPr>
      <t xml:space="preserve"> "CoC = Pixel Pitch"</t>
    </r>
    <r>
      <rPr>
        <b/>
        <sz val="11"/>
        <color rgb="FF0070C0"/>
        <rFont val="Calibri"/>
        <family val="2"/>
        <scheme val="minor"/>
      </rPr>
      <t xml:space="preserve"> tab, below.</t>
    </r>
  </si>
  <si>
    <t>Circle of confusion, depth of focus, and depth of field</t>
  </si>
  <si>
    <t>https://sites.google.com/site/marclevoylectures/applets/depth-of-field#h.32wxaehmuu35</t>
  </si>
  <si>
    <r>
      <t xml:space="preserve">See the </t>
    </r>
    <r>
      <rPr>
        <b/>
        <sz val="14"/>
        <color rgb="FF00B0F0"/>
        <rFont val="Calibri"/>
        <family val="2"/>
        <scheme val="minor"/>
      </rPr>
      <t>"Enlargement Factor"</t>
    </r>
    <r>
      <rPr>
        <b/>
        <sz val="14"/>
        <color rgb="FF0070C0"/>
        <rFont val="Calibri"/>
        <family val="2"/>
        <scheme val="minor"/>
      </rPr>
      <t xml:space="preserve"> tab, below.</t>
    </r>
  </si>
  <si>
    <t xml:space="preserve">There is no need to take accurate distance measurements from your camera to the Nearest subject or your intended Focus distance.  Estimates work fine.  </t>
  </si>
  <si>
    <r>
      <t xml:space="preserve">  See the </t>
    </r>
    <r>
      <rPr>
        <b/>
        <sz val="11"/>
        <color rgb="FF00B0F0"/>
        <rFont val="Calibri"/>
        <family val="2"/>
        <scheme val="minor"/>
      </rPr>
      <t>"Desired Resolution"</t>
    </r>
    <r>
      <rPr>
        <b/>
        <sz val="11"/>
        <color rgb="FF0070C0"/>
        <rFont val="Calibri"/>
        <family val="2"/>
        <scheme val="minor"/>
      </rPr>
      <t xml:space="preserve"> tab, below.</t>
    </r>
  </si>
  <si>
    <r>
      <t xml:space="preserve">  See the </t>
    </r>
    <r>
      <rPr>
        <b/>
        <sz val="11"/>
        <color rgb="FF00B0F0"/>
        <rFont val="Calibri"/>
        <family val="2"/>
        <scheme val="minor"/>
      </rPr>
      <t>"Enlargement Factor"</t>
    </r>
    <r>
      <rPr>
        <b/>
        <sz val="11"/>
        <color rgb="FF0070C0"/>
        <rFont val="Calibri"/>
        <family val="2"/>
        <scheme val="minor"/>
      </rPr>
      <t xml:space="preserve"> tab, below.</t>
    </r>
  </si>
  <si>
    <r>
      <t xml:space="preserve">  See the </t>
    </r>
    <r>
      <rPr>
        <b/>
        <sz val="11"/>
        <color rgb="FF00B0F0"/>
        <rFont val="Calibri"/>
        <family val="2"/>
        <scheme val="minor"/>
      </rPr>
      <t>"Viewing Distance"</t>
    </r>
    <r>
      <rPr>
        <b/>
        <sz val="11"/>
        <color rgb="FF0070C0"/>
        <rFont val="Calibri"/>
        <family val="2"/>
        <scheme val="minor"/>
      </rPr>
      <t xml:space="preserve"> tab, below.</t>
    </r>
  </si>
  <si>
    <t xml:space="preserve">          </t>
  </si>
  <si>
    <t xml:space="preserve">Quoting Wikipedia:  </t>
  </si>
  <si>
    <r>
      <rPr>
        <b/>
        <sz val="12"/>
        <color rgb="FF00B050"/>
        <rFont val="Calibri"/>
        <family val="2"/>
        <scheme val="minor"/>
      </rPr>
      <t>SOLUTION:</t>
    </r>
    <r>
      <rPr>
        <b/>
        <sz val="12"/>
        <color rgb="FF7030A0"/>
        <rFont val="Calibri"/>
        <family val="2"/>
        <scheme val="minor"/>
      </rPr>
      <t xml:space="preserve"> </t>
    </r>
    <r>
      <rPr>
        <b/>
        <i/>
        <sz val="12"/>
        <color rgb="FF00B0F0"/>
        <rFont val="Calibri"/>
        <family val="2"/>
        <scheme val="minor"/>
      </rPr>
      <t>The Maximum Permissible CoC Diameter used for DoF and Hyperfocal Distance calculations,</t>
    </r>
    <r>
      <rPr>
        <b/>
        <i/>
        <u/>
        <sz val="12"/>
        <color rgb="FF00B0F0"/>
        <rFont val="Calibri"/>
        <family val="2"/>
        <scheme val="minor"/>
      </rPr>
      <t xml:space="preserve"> should itself be calculated, </t>
    </r>
    <r>
      <rPr>
        <b/>
        <i/>
        <sz val="12"/>
        <color rgb="FF00B0F0"/>
        <rFont val="Calibri"/>
        <family val="2"/>
        <scheme val="minor"/>
      </rPr>
      <t xml:space="preserve">taking into consideration the </t>
    </r>
    <r>
      <rPr>
        <b/>
        <i/>
        <u/>
        <sz val="12"/>
        <color rgb="FF00B0F0"/>
        <rFont val="Calibri"/>
        <family val="2"/>
        <scheme val="minor"/>
      </rPr>
      <t xml:space="preserve">user-specific variables </t>
    </r>
    <r>
      <rPr>
        <b/>
        <i/>
        <sz val="12"/>
        <color rgb="FF00B0F0"/>
        <rFont val="Calibri"/>
        <family val="2"/>
        <scheme val="minor"/>
      </rPr>
      <t>that impact</t>
    </r>
    <r>
      <rPr>
        <b/>
        <i/>
        <u/>
        <sz val="12"/>
        <color rgb="FF00B0F0"/>
        <rFont val="Calibri"/>
        <family val="2"/>
        <scheme val="minor"/>
      </rPr>
      <t xml:space="preserve"> perceived DoF</t>
    </r>
    <r>
      <rPr>
        <b/>
        <i/>
        <sz val="12"/>
        <color rgb="FF00B0F0"/>
        <rFont val="Calibri"/>
        <family val="2"/>
        <scheme val="minor"/>
      </rPr>
      <t xml:space="preserve"> in the final</t>
    </r>
  </si>
  <si>
    <r>
      <t xml:space="preserve">   </t>
    </r>
    <r>
      <rPr>
        <b/>
        <i/>
        <sz val="12"/>
        <color rgb="FF00B0F0"/>
        <rFont val="Calibri"/>
        <family val="2"/>
        <scheme val="minor"/>
      </rPr>
      <t xml:space="preserve"> image,</t>
    </r>
    <r>
      <rPr>
        <b/>
        <sz val="12"/>
        <color rgb="FF0070C0"/>
        <rFont val="Calibri"/>
        <family val="2"/>
        <scheme val="minor"/>
      </rPr>
      <t xml:space="preserve"> whether that's a print, a backlit transparency, or an image intended for web publication, or to be viewed with devices with resolutions as high (as low?) as those of 4K or 8K monitors and flatscreen TVs.</t>
    </r>
  </si>
  <si>
    <t>https://lenspire.zeiss.com/photo/en/article/depth-of-field-and-manual-focusing/</t>
  </si>
  <si>
    <r>
      <t xml:space="preserve">It's a wonder that </t>
    </r>
    <r>
      <rPr>
        <b/>
        <sz val="12"/>
        <color rgb="FF00B0F0"/>
        <rFont val="Calibri"/>
        <family val="2"/>
        <scheme val="minor"/>
      </rPr>
      <t>anyone</t>
    </r>
    <r>
      <rPr>
        <b/>
        <sz val="12"/>
        <color rgb="FF0070C0"/>
        <rFont val="Calibri"/>
        <family val="2"/>
        <scheme val="minor"/>
      </rPr>
      <t xml:space="preserve"> using a DoF or Hyperfocal Distance app can be content with the results had, when selecting a Maximum Permissible CoC Diameter that is </t>
    </r>
    <r>
      <rPr>
        <b/>
        <i/>
        <sz val="12"/>
        <color rgb="FF00B0F0"/>
        <rFont val="Calibri"/>
        <family val="2"/>
        <scheme val="minor"/>
      </rPr>
      <t>relevant ONLY to the size of their sensor,</t>
    </r>
    <r>
      <rPr>
        <b/>
        <sz val="12"/>
        <color rgb="FF0070C0"/>
        <rFont val="Calibri"/>
        <family val="2"/>
        <scheme val="minor"/>
      </rPr>
      <t xml:space="preserve"> as is encouraged</t>
    </r>
  </si>
  <si>
    <r>
      <t xml:space="preserve">by nearly every DoF app or web-based calculator in existence - most of which do not even maintain an up-to-date list of camera makes and models. </t>
    </r>
    <r>
      <rPr>
        <b/>
        <sz val="12"/>
        <color rgb="FFFF0000"/>
        <rFont val="Calibri"/>
        <family val="2"/>
        <scheme val="minor"/>
      </rPr>
      <t xml:space="preserve">But why bother, when making the </t>
    </r>
    <r>
      <rPr>
        <b/>
        <i/>
        <sz val="12"/>
        <color rgb="FFFF0000"/>
        <rFont val="Calibri"/>
        <family val="2"/>
        <scheme val="minor"/>
      </rPr>
      <t>FALLACIOUS ASSUMPTION</t>
    </r>
    <r>
      <rPr>
        <b/>
        <sz val="12"/>
        <color rgb="FFFF0000"/>
        <rFont val="Calibri"/>
        <family val="2"/>
        <scheme val="minor"/>
      </rPr>
      <t xml:space="preserve"> that you </t>
    </r>
  </si>
  <si>
    <r>
      <rPr>
        <b/>
        <sz val="12"/>
        <color rgb="FFFF0000"/>
        <rFont val="Calibri"/>
        <family val="2"/>
        <scheme val="minor"/>
      </rPr>
      <t xml:space="preserve">and I and everyone else who has a camera with the same sized sensor, would all </t>
    </r>
    <r>
      <rPr>
        <b/>
        <i/>
        <sz val="12"/>
        <color rgb="FFFF0000"/>
        <rFont val="Calibri"/>
        <family val="2"/>
        <scheme val="minor"/>
      </rPr>
      <t>routinely</t>
    </r>
    <r>
      <rPr>
        <b/>
        <sz val="12"/>
        <color rgb="FFFF0000"/>
        <rFont val="Calibri"/>
        <family val="2"/>
        <scheme val="minor"/>
      </rPr>
      <t xml:space="preserve"> apply the exact same enlargement factor, with the exact same anticipated minimum viewing distance at which we want the image </t>
    </r>
  </si>
  <si>
    <r>
      <rPr>
        <b/>
        <sz val="12"/>
        <color rgb="FF00B0F0"/>
        <rFont val="Calibri"/>
        <family val="2"/>
        <scheme val="minor"/>
      </rPr>
      <t xml:space="preserve">   based </t>
    </r>
    <r>
      <rPr>
        <b/>
        <i/>
        <u/>
        <sz val="12"/>
        <color rgb="FF00B0F0"/>
        <rFont val="Calibri"/>
        <family val="2"/>
        <scheme val="minor"/>
      </rPr>
      <t>solely</t>
    </r>
    <r>
      <rPr>
        <b/>
        <sz val="12"/>
        <color rgb="FF00B0F0"/>
        <rFont val="Calibri"/>
        <family val="2"/>
        <scheme val="minor"/>
      </rPr>
      <t xml:space="preserve"> on film or sensor sizes</t>
    </r>
    <r>
      <rPr>
        <b/>
        <i/>
        <sz val="12"/>
        <color rgb="FF00B0F0"/>
        <rFont val="Calibri"/>
        <family val="2"/>
        <scheme val="minor"/>
      </rPr>
      <t xml:space="preserve"> </t>
    </r>
    <r>
      <rPr>
        <b/>
        <sz val="12"/>
        <color rgb="FF0070C0"/>
        <rFont val="Calibri"/>
        <family val="2"/>
        <scheme val="minor"/>
      </rPr>
      <t>(as is encouraged by many apps and web-based DoF calculators - as if</t>
    </r>
    <r>
      <rPr>
        <b/>
        <i/>
        <u/>
        <sz val="12"/>
        <color rgb="FF00B0F0"/>
        <rFont val="Calibri"/>
        <family val="2"/>
        <scheme val="minor"/>
      </rPr>
      <t xml:space="preserve"> everyone</t>
    </r>
    <r>
      <rPr>
        <b/>
        <sz val="12"/>
        <color rgb="FF0070C0"/>
        <rFont val="Calibri"/>
        <family val="2"/>
        <scheme val="minor"/>
      </rPr>
      <t xml:space="preserve"> with a given size sensor </t>
    </r>
    <r>
      <rPr>
        <b/>
        <i/>
        <u/>
        <sz val="12"/>
        <color rgb="FF00B0F0"/>
        <rFont val="Calibri"/>
        <family val="2"/>
        <scheme val="minor"/>
      </rPr>
      <t>routinely</t>
    </r>
    <r>
      <rPr>
        <b/>
        <sz val="12"/>
        <color rgb="FF0070C0"/>
        <rFont val="Calibri"/>
        <family val="2"/>
        <scheme val="minor"/>
      </rPr>
      <t xml:space="preserve"> makes the </t>
    </r>
    <r>
      <rPr>
        <b/>
        <i/>
        <u/>
        <sz val="12"/>
        <color rgb="FF00B0F0"/>
        <rFont val="Calibri"/>
        <family val="2"/>
        <scheme val="minor"/>
      </rPr>
      <t>same</t>
    </r>
    <r>
      <rPr>
        <b/>
        <sz val="12"/>
        <color rgb="FF0070C0"/>
        <rFont val="Calibri"/>
        <family val="2"/>
        <scheme val="minor"/>
      </rPr>
      <t xml:space="preserve"> size prints, for viewing at the </t>
    </r>
    <r>
      <rPr>
        <b/>
        <i/>
        <u/>
        <sz val="12"/>
        <color rgb="FF00B0F0"/>
        <rFont val="Calibri"/>
        <family val="2"/>
        <scheme val="minor"/>
      </rPr>
      <t>same</t>
    </r>
    <r>
      <rPr>
        <b/>
        <sz val="12"/>
        <color rgb="FF0070C0"/>
        <rFont val="Calibri"/>
        <family val="2"/>
        <scheme val="minor"/>
      </rPr>
      <t xml:space="preserve"> distance,</t>
    </r>
  </si>
  <si>
    <r>
      <rPr>
        <b/>
        <sz val="12"/>
        <color rgb="FFFF0000"/>
        <rFont val="Calibri"/>
        <family val="2"/>
        <scheme val="minor"/>
      </rPr>
      <t>*</t>
    </r>
    <r>
      <rPr>
        <b/>
        <sz val="12"/>
        <color rgb="FF0070C0"/>
        <rFont val="Calibri"/>
        <family val="2"/>
        <scheme val="minor"/>
      </rPr>
      <t xml:space="preserve"> Stroebel, Leslie, </t>
    </r>
    <r>
      <rPr>
        <b/>
        <i/>
        <sz val="12"/>
        <color rgb="FF0070C0"/>
        <rFont val="Calibri"/>
        <family val="2"/>
        <scheme val="minor"/>
      </rPr>
      <t>Photographic Materials and Processes,</t>
    </r>
    <r>
      <rPr>
        <b/>
        <sz val="12"/>
        <color rgb="FF0070C0"/>
        <rFont val="Calibri"/>
        <family val="2"/>
        <scheme val="minor"/>
      </rPr>
      <t xml:space="preserve"> Elsevier Science &amp; Technology Books, 1986</t>
    </r>
  </si>
  <si>
    <r>
      <rPr>
        <b/>
        <sz val="13"/>
        <color theme="1"/>
        <rFont val="Calibri"/>
        <family val="2"/>
        <scheme val="minor"/>
      </rPr>
      <t>PURVEYORS OF MYTH</t>
    </r>
    <r>
      <rPr>
        <b/>
        <sz val="13"/>
        <color rgb="FF0070C0"/>
        <rFont val="Calibri"/>
        <family val="2"/>
        <scheme val="minor"/>
      </rPr>
      <t xml:space="preserve"> (easily found by searching YouTube - or the web in general - with strings like, "landscape aperture and focus," "landscape hyperfocal distance," "landscape depth of field," etc.):</t>
    </r>
  </si>
  <si>
    <r>
      <rPr>
        <b/>
        <sz val="13"/>
        <color theme="1"/>
        <rFont val="Calibri"/>
        <family val="2"/>
      </rPr>
      <t xml:space="preserve">QUESTION: </t>
    </r>
    <r>
      <rPr>
        <b/>
        <sz val="13"/>
        <color rgb="FFFF0000"/>
        <rFont val="Calibri"/>
        <family val="2"/>
      </rPr>
      <t xml:space="preserve"> Have you been using a Maximum Permissible CoC Diameter for DoF or Hyperfocal Distance calculations, </t>
    </r>
    <r>
      <rPr>
        <b/>
        <i/>
        <sz val="13"/>
        <color rgb="FFFF0000"/>
        <rFont val="Calibri"/>
        <family val="2"/>
      </rPr>
      <t>OTHER THAN a diameter calculated to suit your specific needs and expectations?</t>
    </r>
  </si>
  <si>
    <r>
      <t xml:space="preserve">Proceed with the inputs needed for calculating a Maximum Permissible CoC Diameter that is customized to </t>
    </r>
    <r>
      <rPr>
        <b/>
        <i/>
        <u/>
        <sz val="16"/>
        <color rgb="FF00B050"/>
        <rFont val="Calibri"/>
        <family val="2"/>
        <scheme val="minor"/>
      </rPr>
      <t>your</t>
    </r>
    <r>
      <rPr>
        <b/>
        <sz val="16"/>
        <color rgb="FF00B050"/>
        <rFont val="Calibri"/>
        <family val="2"/>
        <scheme val="minor"/>
      </rPr>
      <t xml:space="preserve"> needs and expectations:</t>
    </r>
  </si>
  <si>
    <r>
      <t xml:space="preserve">We can rely on the equation provided in the Wikipedia article titled, </t>
    </r>
    <r>
      <rPr>
        <b/>
        <i/>
        <sz val="12"/>
        <color rgb="FF00B0F0"/>
        <rFont val="Calibri"/>
        <family val="2"/>
      </rPr>
      <t>“Circle of Confusion,”</t>
    </r>
    <r>
      <rPr>
        <b/>
        <sz val="12"/>
        <color rgb="FF0070C0"/>
        <rFont val="Calibri"/>
        <family val="2"/>
      </rPr>
      <t xml:space="preserve"> as found at:</t>
    </r>
    <r>
      <rPr>
        <sz val="12"/>
        <color rgb="FF0070C0"/>
        <rFont val="Calibri"/>
        <family val="2"/>
      </rPr>
      <t xml:space="preserve">  </t>
    </r>
  </si>
  <si>
    <t xml:space="preserve">Take note of the following f-Number - the largest that you can use with any lens, to prevent diffraction from inhibiting your Desired Final Image Resolution: </t>
  </si>
  <si>
    <r>
      <t xml:space="preserve">For something like street photography, </t>
    </r>
    <r>
      <rPr>
        <b/>
        <i/>
        <sz val="12"/>
        <color rgb="FF00B0F0"/>
        <rFont val="Calibri"/>
        <family val="2"/>
        <scheme val="minor"/>
      </rPr>
      <t>where you don't have the time to be so precise</t>
    </r>
    <r>
      <rPr>
        <b/>
        <sz val="12"/>
        <color rgb="FF0070C0"/>
        <rFont val="Calibri"/>
        <family val="2"/>
        <scheme val="minor"/>
      </rPr>
      <t xml:space="preserve">, you can deploy the more convenient option of </t>
    </r>
    <r>
      <rPr>
        <b/>
        <i/>
        <sz val="12"/>
        <color rgb="FF00B0F0"/>
        <rFont val="Calibri"/>
        <family val="2"/>
        <scheme val="minor"/>
      </rPr>
      <t>Zone Focusing,</t>
    </r>
    <r>
      <rPr>
        <b/>
        <sz val="12"/>
        <color rgb="FF00B050"/>
        <rFont val="Calibri"/>
        <family val="2"/>
        <scheme val="minor"/>
      </rPr>
      <t xml:space="preserve"> </t>
    </r>
    <r>
      <rPr>
        <b/>
        <sz val="12"/>
        <color rgb="FF00B0F0"/>
        <rFont val="Calibri"/>
        <family val="2"/>
        <scheme val="minor"/>
      </rPr>
      <t>where you focus precisely, just once (not for every scene)</t>
    </r>
  </si>
  <si>
    <r>
      <t xml:space="preserve">(slower shutter-speed) than you could use, otherwise, to record sufficient DoF, with a relatively shallow subject space. </t>
    </r>
    <r>
      <rPr>
        <b/>
        <i/>
        <sz val="12"/>
        <color rgb="FFFF0000"/>
        <rFont val="Calibri"/>
        <family val="2"/>
        <scheme val="minor"/>
      </rPr>
      <t>This is the cost of convenience.</t>
    </r>
  </si>
  <si>
    <t xml:space="preserve">ACCURATE ZONE FOCUSING for Point-and-Shoot Speed and Convenience:  </t>
  </si>
  <si>
    <t>Accurate Zone Focusing can be used with landscapes and other, take-your-time subjects - it's not just for street photography.  But... Again, you will be forfeiting the ability to shoot at wider apertures, when</t>
  </si>
  <si>
    <r>
      <t xml:space="preserve">in every shot, as is (cringe) focusing at Infinity - the quickest AND dirtiest focus method ever conceived, for shooting deep subject spaces! </t>
    </r>
    <r>
      <rPr>
        <b/>
        <sz val="12"/>
        <color rgb="FFFF0000"/>
        <rFont val="Calibri"/>
        <family val="2"/>
        <scheme val="minor"/>
      </rPr>
      <t xml:space="preserve"> Focusing at Infinity absolutely requires stopping down TWO additional </t>
    </r>
  </si>
  <si>
    <r>
      <rPr>
        <b/>
        <sz val="12"/>
        <color rgb="FFFF0000"/>
        <rFont val="Calibri"/>
        <family val="2"/>
        <scheme val="minor"/>
      </rPr>
      <t>stops to give you the DoF needed to include Nears that reside at 1/2 the Hyperfocal Distance!</t>
    </r>
    <r>
      <rPr>
        <b/>
        <sz val="12"/>
        <color rgb="FF0070C0"/>
        <rFont val="Calibri"/>
        <family val="2"/>
        <scheme val="minor"/>
      </rPr>
      <t xml:space="preserve">  </t>
    </r>
    <r>
      <rPr>
        <b/>
        <sz val="12"/>
        <color rgb="FFFF0000"/>
        <rFont val="Calibri"/>
        <family val="2"/>
        <scheme val="minor"/>
      </rPr>
      <t>See the "Focus at Infinity" tab, below.</t>
    </r>
    <r>
      <rPr>
        <b/>
        <sz val="12"/>
        <color rgb="FF0070C0"/>
        <rFont val="Calibri"/>
        <family val="2"/>
        <scheme val="minor"/>
      </rPr>
      <t xml:space="preserve"> </t>
    </r>
    <r>
      <rPr>
        <b/>
        <sz val="12"/>
        <color rgb="FF00B0F0"/>
        <rFont val="Calibri"/>
        <family val="2"/>
        <scheme val="minor"/>
      </rPr>
      <t xml:space="preserve"> Zone Focusing never forces 2x longer shutter speeds or a 2x higher ISO. The</t>
    </r>
  </si>
  <si>
    <t>As long as you don't modify the Aperture or Focus (after setting it precisely, just once), and as long as you don't turn off the camera or change the FL, you can run about shooting as many scenes as you like,</t>
  </si>
  <si>
    <r>
      <rPr>
        <b/>
        <sz val="12"/>
        <color rgb="FF00B050"/>
        <rFont val="Calibri"/>
        <family val="2"/>
        <scheme val="minor"/>
      </rPr>
      <t xml:space="preserve">with only one caveat:  </t>
    </r>
    <r>
      <rPr>
        <b/>
        <sz val="12"/>
        <color rgb="FF00B0F0"/>
        <rFont val="Calibri"/>
        <family val="2"/>
        <scheme val="minor"/>
      </rPr>
      <t xml:space="preserve">For some scenes, the Fars may be closer than Infinity -OR- the Nears might be farther than 1/2 your focus distance - in which case, you will be shooting with a smaller f-Number </t>
    </r>
  </si>
  <si>
    <r>
      <rPr>
        <b/>
        <sz val="12"/>
        <color rgb="FF7030A0"/>
        <rFont val="Calibri"/>
        <family val="2"/>
        <scheme val="minor"/>
      </rPr>
      <t xml:space="preserve">In the end, the choice is yours. </t>
    </r>
    <r>
      <rPr>
        <b/>
        <sz val="12"/>
        <color rgb="FF0070C0"/>
        <rFont val="Calibri"/>
        <family val="2"/>
        <scheme val="minor"/>
      </rPr>
      <t xml:space="preserve"> I'm just trying to present accurate tools and techniques.  The Desired Final Image Resolution, Anticipated Enlargement Factor and Anticipated Minimum Viewing Distance are </t>
    </r>
    <r>
      <rPr>
        <b/>
        <i/>
        <u/>
        <sz val="12"/>
        <color rgb="FF0070C0"/>
        <rFont val="Calibri"/>
        <family val="2"/>
        <scheme val="minor"/>
      </rPr>
      <t>your</t>
    </r>
    <r>
      <rPr>
        <b/>
        <sz val="12"/>
        <color rgb="FF0070C0"/>
        <rFont val="Calibri"/>
        <family val="2"/>
        <scheme val="minor"/>
      </rPr>
      <t xml:space="preserve"> </t>
    </r>
  </si>
  <si>
    <t>Optional:  Read the information found in the other tabs, below, if you've not done so already.</t>
  </si>
  <si>
    <r>
      <t xml:space="preserve">Watch out! When measuring depth of field figures with centimeter accuracy </t>
    </r>
    <r>
      <rPr>
        <b/>
        <sz val="14"/>
        <color rgb="FF00B050"/>
        <rFont val="Calibri"/>
        <family val="2"/>
        <scheme val="minor"/>
      </rPr>
      <t xml:space="preserve">[when those figures were calculated using an </t>
    </r>
    <r>
      <rPr>
        <b/>
        <i/>
        <u/>
        <sz val="14"/>
        <color rgb="FF00B050"/>
        <rFont val="Calibri"/>
        <family val="2"/>
        <scheme val="minor"/>
      </rPr>
      <t xml:space="preserve">irrelevant </t>
    </r>
    <r>
      <rPr>
        <b/>
        <sz val="14"/>
        <color rgb="FF00B050"/>
        <rFont val="Calibri"/>
        <family val="2"/>
        <scheme val="minor"/>
      </rPr>
      <t>Maximum Permissible CoC Diameter]</t>
    </r>
    <r>
      <rPr>
        <b/>
        <sz val="14"/>
        <color rgb="FF0070C0"/>
        <rFont val="Calibri"/>
        <family val="2"/>
        <scheme val="minor"/>
      </rPr>
      <t>, both dof tables and calculating</t>
    </r>
  </si>
  <si>
    <r>
      <t xml:space="preserve">image. Unfortunately, it is not quite that easy </t>
    </r>
    <r>
      <rPr>
        <b/>
        <sz val="14"/>
        <color rgb="FF00B050"/>
        <rFont val="Calibri"/>
        <family val="2"/>
        <scheme val="minor"/>
      </rPr>
      <t>[, so we will now attempt to explain why there's a good chance you will be disappointed by adhering to the DoF scales engraved on Zeiss lenses]</t>
    </r>
    <r>
      <rPr>
        <b/>
        <sz val="14"/>
        <color rgb="FF0070C0"/>
        <rFont val="Calibri"/>
        <family val="2"/>
        <scheme val="minor"/>
      </rPr>
      <t>.</t>
    </r>
  </si>
  <si>
    <r>
      <t xml:space="preserve">The overriding assumption that exactly 1/1500 of image diagonal </t>
    </r>
    <r>
      <rPr>
        <b/>
        <sz val="14"/>
        <color rgb="FF00B050"/>
        <rFont val="Calibri"/>
        <family val="2"/>
        <scheme val="minor"/>
      </rPr>
      <t>[of the sensor diagonal]</t>
    </r>
    <r>
      <rPr>
        <b/>
        <sz val="14"/>
        <color rgb="FF0070C0"/>
        <rFont val="Calibri"/>
        <family val="2"/>
        <scheme val="minor"/>
      </rPr>
      <t xml:space="preserve"> is a </t>
    </r>
    <r>
      <rPr>
        <b/>
        <sz val="14"/>
        <color rgb="FF00B050"/>
        <rFont val="Calibri"/>
        <family val="2"/>
        <scheme val="minor"/>
      </rPr>
      <t>[maximum]</t>
    </r>
    <r>
      <rPr>
        <b/>
        <sz val="14"/>
        <color rgb="FF0070C0"/>
        <rFont val="Calibri"/>
        <family val="2"/>
        <scheme val="minor"/>
      </rPr>
      <t xml:space="preserve"> acceptable diameter for a circle of confusion is good for many </t>
    </r>
    <r>
      <rPr>
        <b/>
        <sz val="14"/>
        <color rgb="FF00B050"/>
        <rFont val="Calibri"/>
        <family val="2"/>
        <scheme val="minor"/>
      </rPr>
      <t xml:space="preserve">[randomly, just a few] </t>
    </r>
    <r>
      <rPr>
        <b/>
        <sz val="14"/>
        <color rgb="FF0070C0"/>
        <rFont val="Calibri"/>
        <family val="2"/>
        <scheme val="minor"/>
      </rPr>
      <t xml:space="preserve">situations, </t>
    </r>
  </si>
  <si>
    <r>
      <t xml:space="preserve">but not for images which you would like to display in large and high quality formats </t>
    </r>
    <r>
      <rPr>
        <b/>
        <sz val="14"/>
        <color rgb="FF00B050"/>
        <rFont val="Calibri"/>
        <family val="2"/>
        <scheme val="minor"/>
      </rPr>
      <t xml:space="preserve">[where "high quality" can be quantitatively defined by the photographer as a Desired Final Image Resolution, </t>
    </r>
  </si>
  <si>
    <t xml:space="preserve">in DoF or Hyperfocal Distance calculations should always be set to the FIXED ratio of sensor or film format / 1500.]  </t>
  </si>
  <si>
    <r>
      <t>[Zeiss has done what many other manufacturers have done with engraved DoF scales on manual-focusing lenses, but this article</t>
    </r>
    <r>
      <rPr>
        <b/>
        <sz val="14"/>
        <color rgb="FFFF0000"/>
        <rFont val="Calibri"/>
        <family val="2"/>
        <scheme val="minor"/>
      </rPr>
      <t xml:space="preserve"> FAILS</t>
    </r>
    <r>
      <rPr>
        <b/>
        <sz val="14"/>
        <color rgb="FF00B050"/>
        <rFont val="Calibri"/>
        <family val="2"/>
        <scheme val="minor"/>
      </rPr>
      <t xml:space="preserve"> to explain exactly </t>
    </r>
    <r>
      <rPr>
        <b/>
        <i/>
        <u/>
        <sz val="14"/>
        <color rgb="FF00B050"/>
        <rFont val="Calibri"/>
        <family val="2"/>
        <scheme val="minor"/>
      </rPr>
      <t>how</t>
    </r>
    <r>
      <rPr>
        <b/>
        <sz val="14"/>
        <color rgb="FF00B050"/>
        <rFont val="Calibri"/>
        <family val="2"/>
        <scheme val="minor"/>
      </rPr>
      <t xml:space="preserve"> a user can consistently eliminate</t>
    </r>
  </si>
  <si>
    <r>
      <t xml:space="preserve">arithmetic equation for calculating a Maximum Permissible CoC Diameter that takes into account </t>
    </r>
    <r>
      <rPr>
        <b/>
        <i/>
        <u/>
        <sz val="14"/>
        <color rgb="FF00B050"/>
        <rFont val="Calibri"/>
        <family val="2"/>
        <scheme val="minor"/>
      </rPr>
      <t>the photographer's</t>
    </r>
    <r>
      <rPr>
        <b/>
        <sz val="14"/>
        <color rgb="FF00B050"/>
        <rFont val="Calibri"/>
        <family val="2"/>
        <scheme val="minor"/>
      </rPr>
      <t xml:space="preserve"> anticipated enlargement factor and viewing distance, as well as </t>
    </r>
    <r>
      <rPr>
        <b/>
        <i/>
        <u/>
        <sz val="14"/>
        <color rgb="FF00B050"/>
        <rFont val="Calibri"/>
        <family val="2"/>
        <scheme val="minor"/>
      </rPr>
      <t>the photographer's</t>
    </r>
    <r>
      <rPr>
        <b/>
        <sz val="14"/>
        <color rgb="FF00B050"/>
        <rFont val="Calibri"/>
        <family val="2"/>
        <scheme val="minor"/>
      </rPr>
      <t xml:space="preserve"> </t>
    </r>
  </si>
  <si>
    <r>
      <t xml:space="preserve">of field is required. </t>
    </r>
    <r>
      <rPr>
        <b/>
        <sz val="14"/>
        <color rgb="FF00B050"/>
        <rFont val="Calibri"/>
        <family val="2"/>
        <scheme val="minor"/>
      </rPr>
      <t xml:space="preserve">[Some kind of base? Fine, but can't we calculate DoF with </t>
    </r>
    <r>
      <rPr>
        <b/>
        <i/>
        <u/>
        <sz val="14"/>
        <color rgb="FF00B050"/>
        <rFont val="Calibri"/>
        <family val="2"/>
        <scheme val="minor"/>
      </rPr>
      <t>RELEVANT</t>
    </r>
    <r>
      <rPr>
        <b/>
        <sz val="14"/>
        <color rgb="FF00B050"/>
        <rFont val="Calibri"/>
        <family val="2"/>
        <scheme val="minor"/>
      </rPr>
      <t xml:space="preserve"> precision, instead of using a DoF scale that's based on an </t>
    </r>
    <r>
      <rPr>
        <b/>
        <i/>
        <u/>
        <sz val="14"/>
        <color rgb="FF00B050"/>
        <rFont val="Calibri"/>
        <family val="2"/>
        <scheme val="minor"/>
      </rPr>
      <t>IRRELEVANT</t>
    </r>
    <r>
      <rPr>
        <b/>
        <sz val="14"/>
        <color rgb="FF00B050"/>
        <rFont val="Calibri"/>
        <family val="2"/>
        <scheme val="minor"/>
      </rPr>
      <t xml:space="preserve"> CoC diameter (except for a random </t>
    </r>
  </si>
  <si>
    <r>
      <rPr>
        <b/>
        <sz val="14"/>
        <color rgb="FF00B050"/>
        <rFont val="Calibri"/>
        <family val="2"/>
        <scheme val="minor"/>
      </rPr>
      <t>minority of photographers who serendipitously fit the "standard" assumption.]</t>
    </r>
    <r>
      <rPr>
        <b/>
        <sz val="14"/>
        <color rgb="FF0070C0"/>
        <rFont val="Calibri"/>
        <family val="2"/>
        <scheme val="minor"/>
      </rPr>
      <t xml:space="preserve"> My recommendation is to make some test shots of scenes that feature a certain dimension of depth. </t>
    </r>
    <r>
      <rPr>
        <b/>
        <sz val="14"/>
        <color rgb="FF00B050"/>
        <rFont val="Calibri"/>
        <family val="2"/>
        <scheme val="minor"/>
      </rPr>
      <t xml:space="preserve">[Tests?  That sounds </t>
    </r>
  </si>
  <si>
    <r>
      <rPr>
        <b/>
        <sz val="14"/>
        <color rgb="FF00B050"/>
        <rFont val="Calibri"/>
        <family val="2"/>
        <scheme val="minor"/>
      </rPr>
      <t>inconvenient, time-consuming and error-prone. And what exactly is meant by, "a certain dimension of depth?"]</t>
    </r>
    <r>
      <rPr>
        <b/>
        <sz val="14"/>
        <color rgb="FF0070C0"/>
        <rFont val="Calibri"/>
        <family val="2"/>
        <scheme val="minor"/>
      </rPr>
      <t xml:space="preserve"> First find the distances of the closest and the farthest subject elements which you want</t>
    </r>
  </si>
  <si>
    <r>
      <t>to be in-focus in your image.</t>
    </r>
    <r>
      <rPr>
        <b/>
        <sz val="14"/>
        <color rgb="FF00B050"/>
        <rFont val="Calibri"/>
        <family val="2"/>
        <scheme val="minor"/>
      </rPr>
      <t xml:space="preserve"> [How should we go about, finding these distances? Does accuracy matter?]</t>
    </r>
    <r>
      <rPr>
        <b/>
        <sz val="14"/>
        <color rgb="FF0070C0"/>
        <rFont val="Calibri"/>
        <family val="2"/>
        <scheme val="minor"/>
      </rPr>
      <t xml:space="preserve">  Stop down to the aperture value that, according to </t>
    </r>
    <r>
      <rPr>
        <b/>
        <sz val="14"/>
        <color rgb="FF00B050"/>
        <rFont val="Calibri"/>
        <family val="2"/>
        <scheme val="minor"/>
      </rPr>
      <t xml:space="preserve">[the </t>
    </r>
    <r>
      <rPr>
        <b/>
        <i/>
        <u/>
        <sz val="14"/>
        <color rgb="FF00B050"/>
        <rFont val="Calibri"/>
        <family val="2"/>
        <scheme val="minor"/>
      </rPr>
      <t>irrelevant</t>
    </r>
    <r>
      <rPr>
        <b/>
        <i/>
        <sz val="14"/>
        <color rgb="FF00B050"/>
        <rFont val="Calibri"/>
        <family val="2"/>
        <scheme val="minor"/>
      </rPr>
      <t>, seemingly carved-in-stone</t>
    </r>
    <r>
      <rPr>
        <b/>
        <sz val="14"/>
        <color rgb="FF00B050"/>
        <rFont val="Calibri"/>
        <family val="2"/>
        <scheme val="minor"/>
      </rPr>
      <t>]</t>
    </r>
  </si>
  <si>
    <r>
      <t xml:space="preserve">scale or DoF table, stretches depth of field far enough to include both distances. </t>
    </r>
    <r>
      <rPr>
        <b/>
        <sz val="14"/>
        <color rgb="FF00B050"/>
        <rFont val="Calibri"/>
        <family val="2"/>
        <scheme val="minor"/>
      </rPr>
      <t xml:space="preserve">[Still he has not stated how </t>
    </r>
    <r>
      <rPr>
        <b/>
        <i/>
        <u/>
        <sz val="14"/>
        <color rgb="FF00B050"/>
        <rFont val="Calibri"/>
        <family val="2"/>
        <scheme val="minor"/>
      </rPr>
      <t>accurate</t>
    </r>
    <r>
      <rPr>
        <b/>
        <sz val="14"/>
        <color rgb="FF00B050"/>
        <rFont val="Calibri"/>
        <family val="2"/>
        <scheme val="minor"/>
      </rPr>
      <t xml:space="preserve"> we must be in determining those distances that will be supplied to an </t>
    </r>
    <r>
      <rPr>
        <b/>
        <i/>
        <u/>
        <sz val="14"/>
        <color rgb="FF00B050"/>
        <rFont val="Calibri"/>
        <family val="2"/>
        <scheme val="minor"/>
      </rPr>
      <t/>
    </r>
  </si>
  <si>
    <r>
      <rPr>
        <b/>
        <i/>
        <u/>
        <sz val="14"/>
        <color rgb="FF00B050"/>
        <rFont val="Calibri"/>
        <family val="2"/>
        <scheme val="minor"/>
      </rPr>
      <t>irrelevantly-scaled</t>
    </r>
    <r>
      <rPr>
        <b/>
        <sz val="14"/>
        <color rgb="FF00B050"/>
        <rFont val="Calibri"/>
        <family val="2"/>
        <scheme val="minor"/>
      </rPr>
      <t xml:space="preserve"> DoF tool.]</t>
    </r>
    <r>
      <rPr>
        <b/>
        <sz val="14"/>
        <color rgb="FF0070C0"/>
        <rFont val="Calibri"/>
        <family val="2"/>
        <scheme val="minor"/>
      </rPr>
      <t xml:space="preserve"> Now repeat the same shot, but with gradually smaller apertures (higher f-stop numbers). </t>
    </r>
    <r>
      <rPr>
        <b/>
        <sz val="14"/>
        <color rgb="FF00B050"/>
        <rFont val="Calibri"/>
        <family val="2"/>
        <scheme val="minor"/>
      </rPr>
      <t xml:space="preserve">[With no concern for when diffraction might soften the entire image, as seen at </t>
    </r>
    <r>
      <rPr>
        <b/>
        <sz val="14"/>
        <color rgb="FF00B050"/>
        <rFont val="Calibri"/>
        <family val="2"/>
        <scheme val="minor"/>
      </rPr>
      <t/>
    </r>
  </si>
  <si>
    <r>
      <rPr>
        <b/>
        <sz val="14"/>
        <color rgb="FF00B050"/>
        <rFont val="Calibri"/>
        <family val="2"/>
        <scheme val="minor"/>
      </rPr>
      <t>our intended enlargement factor and viewing distance?]</t>
    </r>
    <r>
      <rPr>
        <b/>
        <sz val="14"/>
        <color rgb="FF0070C0"/>
        <rFont val="Calibri"/>
        <family val="2"/>
        <scheme val="minor"/>
      </rPr>
      <t xml:space="preserve"> Later, </t>
    </r>
    <r>
      <rPr>
        <b/>
        <sz val="14"/>
        <color rgb="FF00B050"/>
        <rFont val="Calibri"/>
        <family val="2"/>
        <scheme val="minor"/>
      </rPr>
      <t>[having put the cart before the horse, by starting with "some kind of base for calculating DoF," scaled to "some kind" of CoC diameter,</t>
    </r>
  </si>
  <si>
    <r>
      <rPr>
        <b/>
        <i/>
        <sz val="14"/>
        <color rgb="FFFF0000"/>
        <rFont val="Calibri"/>
        <family val="2"/>
        <scheme val="minor"/>
      </rPr>
      <t>instead of first calculating DoF using a carefully customized value for the CoC diameter,</t>
    </r>
    <r>
      <rPr>
        <b/>
        <sz val="14"/>
        <color rgb="FF00B050"/>
        <rFont val="Calibri"/>
        <family val="2"/>
        <scheme val="minor"/>
      </rPr>
      <t xml:space="preserve">] </t>
    </r>
    <r>
      <rPr>
        <b/>
        <sz val="14"/>
        <color rgb="FF0070C0"/>
        <rFont val="Calibri"/>
        <family val="2"/>
        <scheme val="minor"/>
      </rPr>
      <t xml:space="preserve">you will assess the sharpness in these images according to what you use these kind of images for – prints in a </t>
    </r>
  </si>
  <si>
    <r>
      <rPr>
        <b/>
        <sz val="14"/>
        <color rgb="FF00B050"/>
        <rFont val="Calibri"/>
        <family val="2"/>
        <scheme val="minor"/>
      </rPr>
      <t xml:space="preserve">enlargement factor and viewing distance."] </t>
    </r>
    <r>
      <rPr>
        <b/>
        <sz val="14"/>
        <color rgb="FF0070C0"/>
        <rFont val="Calibri"/>
        <family val="2"/>
        <scheme val="minor"/>
      </rPr>
      <t xml:space="preserve">This way you can determine, whether you need to expand depth of field wider than the </t>
    </r>
    <r>
      <rPr>
        <b/>
        <i/>
        <sz val="14"/>
        <color rgb="FF00B050"/>
        <rFont val="Calibri"/>
        <family val="2"/>
        <scheme val="minor"/>
      </rPr>
      <t>[</t>
    </r>
    <r>
      <rPr>
        <b/>
        <i/>
        <u/>
        <sz val="14"/>
        <color rgb="FF00B050"/>
        <rFont val="Calibri"/>
        <family val="2"/>
        <scheme val="minor"/>
      </rPr>
      <t>irrelevant</t>
    </r>
    <r>
      <rPr>
        <b/>
        <i/>
        <sz val="14"/>
        <color rgb="FF00B050"/>
        <rFont val="Calibri"/>
        <family val="2"/>
        <scheme val="minor"/>
      </rPr>
      <t xml:space="preserve"> and nearly always disappointing]</t>
    </r>
    <r>
      <rPr>
        <b/>
        <sz val="14"/>
        <color rgb="FF0070C0"/>
        <rFont val="Calibri"/>
        <family val="2"/>
        <scheme val="minor"/>
      </rPr>
      <t xml:space="preserve"> defined standard </t>
    </r>
    <r>
      <rPr>
        <b/>
        <sz val="14"/>
        <color rgb="FF00B050"/>
        <rFont val="Calibri"/>
        <family val="2"/>
        <scheme val="minor"/>
      </rPr>
      <t/>
    </r>
  </si>
  <si>
    <t>[We're being told to continue using DoF scales, tables or apps, that are based on the "standard" CoC diameter (sensor size / 1500), but each of us must figure out, via rigorous iterative testing, how</t>
  </si>
  <si>
    <r>
      <t xml:space="preserve">error-prone recommendation, so </t>
    </r>
    <r>
      <rPr>
        <b/>
        <i/>
        <sz val="14"/>
        <color rgb="FFFF0000"/>
        <rFont val="Calibri"/>
        <family val="2"/>
        <scheme val="minor"/>
      </rPr>
      <t>it's as if Zeiss believes it is utterly impossible to abandon use of that</t>
    </r>
    <r>
      <rPr>
        <b/>
        <i/>
        <u/>
        <sz val="14"/>
        <color rgb="FFFF0000"/>
        <rFont val="Calibri"/>
        <family val="2"/>
        <scheme val="minor"/>
      </rPr>
      <t xml:space="preserve"> irrelevant</t>
    </r>
    <r>
      <rPr>
        <b/>
        <i/>
        <sz val="14"/>
        <color rgb="FFFF0000"/>
        <rFont val="Calibri"/>
        <family val="2"/>
        <scheme val="minor"/>
      </rPr>
      <t xml:space="preserve"> CoC diameter</t>
    </r>
    <r>
      <rPr>
        <b/>
        <sz val="14"/>
        <color rgb="FF00B050"/>
        <rFont val="Calibri"/>
        <family val="2"/>
        <scheme val="minor"/>
      </rPr>
      <t xml:space="preserve">, when calculating DoF or Hyperfocal Distance Tables.  </t>
    </r>
    <r>
      <rPr>
        <b/>
        <sz val="14"/>
        <color rgb="FFFF0000"/>
        <rFont val="Calibri"/>
        <family val="2"/>
        <scheme val="minor"/>
      </rPr>
      <t xml:space="preserve">Why is it that </t>
    </r>
  </si>
  <si>
    <r>
      <rPr>
        <b/>
        <i/>
        <u/>
        <sz val="14"/>
        <color rgb="FFFF0000"/>
        <rFont val="Calibri"/>
        <family val="2"/>
        <scheme val="minor"/>
      </rPr>
      <t>ridiculously few</t>
    </r>
    <r>
      <rPr>
        <b/>
        <sz val="14"/>
        <color rgb="FFFF0000"/>
        <rFont val="Calibri"/>
        <family val="2"/>
        <scheme val="minor"/>
      </rPr>
      <t xml:space="preserve"> "experts" acknowledge the </t>
    </r>
    <r>
      <rPr>
        <b/>
        <i/>
        <u/>
        <sz val="14"/>
        <color rgb="FFFF0000"/>
        <rFont val="Calibri"/>
        <family val="2"/>
        <scheme val="minor"/>
      </rPr>
      <t>possibility</t>
    </r>
    <r>
      <rPr>
        <b/>
        <sz val="14"/>
        <color rgb="FFFF0000"/>
        <rFont val="Calibri"/>
        <family val="2"/>
        <scheme val="minor"/>
      </rPr>
      <t xml:space="preserve"> of replacing the "standard" CoC diameter, with an easily calculated CoC diameter that </t>
    </r>
    <r>
      <rPr>
        <b/>
        <i/>
        <u/>
        <sz val="14"/>
        <color rgb="FFFF0000"/>
        <rFont val="Calibri"/>
        <family val="2"/>
        <scheme val="minor"/>
      </rPr>
      <t>actually suits</t>
    </r>
    <r>
      <rPr>
        <b/>
        <sz val="14"/>
        <color rgb="FFFF0000"/>
        <rFont val="Calibri"/>
        <family val="2"/>
        <scheme val="minor"/>
      </rPr>
      <t xml:space="preserve"> an individual's anticipated enlargement </t>
    </r>
  </si>
  <si>
    <t xml:space="preserve">The moment you take a photo, you should think what you intend to do with it. Is it meant to suffice for the requirements of an online album or as a large-scale print? You may need to stop down further </t>
  </si>
  <si>
    <r>
      <t xml:space="preserve">factors other than FL, which affect a perceived final image resolution. Still, no attempt is made to </t>
    </r>
    <r>
      <rPr>
        <b/>
        <i/>
        <u/>
        <sz val="14"/>
        <color rgb="FFFF0000"/>
        <rFont val="Calibri"/>
        <family val="2"/>
        <scheme val="minor"/>
      </rPr>
      <t>QUANTIFY</t>
    </r>
    <r>
      <rPr>
        <b/>
        <sz val="14"/>
        <color rgb="FF00B050"/>
        <rFont val="Calibri"/>
        <family val="2"/>
        <scheme val="minor"/>
      </rPr>
      <t xml:space="preserve"> the impact of any given viewing distance, on perceived final image resolution. </t>
    </r>
    <r>
      <rPr>
        <b/>
        <i/>
        <u/>
        <sz val="14"/>
        <color rgb="FFFF0000"/>
        <rFont val="Calibri"/>
        <family val="2"/>
        <scheme val="minor"/>
      </rPr>
      <t>Just GUESS!</t>
    </r>
    <r>
      <rPr>
        <b/>
        <sz val="14"/>
        <color rgb="FF00B050"/>
        <rFont val="Calibri"/>
        <family val="2"/>
        <scheme val="minor"/>
      </rPr>
      <t>]</t>
    </r>
  </si>
  <si>
    <r>
      <t xml:space="preserve">to achieve the depth of field required for the actual usage. </t>
    </r>
    <r>
      <rPr>
        <b/>
        <sz val="14"/>
        <color rgb="FF00B050"/>
        <rFont val="Calibri"/>
        <family val="2"/>
        <scheme val="minor"/>
      </rPr>
      <t xml:space="preserve"> [So, the author, and apparently, Zeiss, expects us to continue relying on DoF calculated with the "standard" CoC diameter (based on </t>
    </r>
  </si>
  <si>
    <r>
      <t xml:space="preserve">sensor size/1500), forever having to perform in-the-field, seat-of-the-pants </t>
    </r>
    <r>
      <rPr>
        <b/>
        <i/>
        <sz val="14"/>
        <color rgb="FFFF0000"/>
        <rFont val="Calibri"/>
        <family val="2"/>
        <scheme val="minor"/>
      </rPr>
      <t>guesswork,</t>
    </r>
    <r>
      <rPr>
        <b/>
        <sz val="14"/>
        <color rgb="FF00B050"/>
        <rFont val="Calibri"/>
        <family val="2"/>
        <scheme val="minor"/>
      </rPr>
      <t xml:space="preserve"> to compensate its inherently </t>
    </r>
    <r>
      <rPr>
        <b/>
        <i/>
        <u/>
        <sz val="14"/>
        <color rgb="FFFF0000"/>
        <rFont val="Calibri"/>
        <family val="2"/>
        <scheme val="minor"/>
      </rPr>
      <t>irrelevant</t>
    </r>
    <r>
      <rPr>
        <b/>
        <sz val="14"/>
        <color rgb="FF00B050"/>
        <rFont val="Calibri"/>
        <family val="2"/>
        <scheme val="minor"/>
      </rPr>
      <t xml:space="preserve"> assumptions.  But at least he is bringing to our attention </t>
    </r>
    <r>
      <rPr>
        <b/>
        <i/>
        <u/>
        <sz val="14"/>
        <color rgb="FFFF0000"/>
        <rFont val="Calibri"/>
        <family val="2"/>
        <scheme val="minor"/>
      </rPr>
      <t>one</t>
    </r>
    <r>
      <rPr>
        <b/>
        <sz val="14"/>
        <color rgb="FF00B050"/>
        <rFont val="Calibri"/>
        <family val="2"/>
        <scheme val="minor"/>
      </rPr>
      <t xml:space="preserve"> of the three </t>
    </r>
  </si>
  <si>
    <r>
      <t xml:space="preserve">It is virtually never  constructive to assess depth of field at  100% view on a screen. </t>
    </r>
    <r>
      <rPr>
        <b/>
        <sz val="14"/>
        <color rgb="FF00B050"/>
        <rFont val="Calibri"/>
        <family val="2"/>
        <scheme val="minor"/>
      </rPr>
      <t>[Thank you for bringing this to the readers' attention!]</t>
    </r>
    <r>
      <rPr>
        <b/>
        <sz val="14"/>
        <color rgb="FF0070C0"/>
        <rFont val="Calibri"/>
        <family val="2"/>
        <scheme val="minor"/>
      </rPr>
      <t xml:space="preserve">  Even if you do print your image in a size that will make each</t>
    </r>
  </si>
  <si>
    <r>
      <t xml:space="preserve">pixel contribute to it individually, a viewer will step back from a photo this large, in order to be able to overview it. This way of viewing a photo </t>
    </r>
    <r>
      <rPr>
        <b/>
        <sz val="14"/>
        <color rgb="FF00B050"/>
        <rFont val="Calibri"/>
        <family val="2"/>
        <scheme val="minor"/>
      </rPr>
      <t>[stepping back]</t>
    </r>
    <r>
      <rPr>
        <b/>
        <sz val="14"/>
        <color rgb="FF0070C0"/>
        <rFont val="Calibri"/>
        <family val="2"/>
        <scheme val="minor"/>
      </rPr>
      <t xml:space="preserve"> is relevant when it comes to visually </t>
    </r>
  </si>
  <si>
    <r>
      <t xml:space="preserve">assessing depth of field, even though certain details will blur at a closer view.  </t>
    </r>
    <r>
      <rPr>
        <b/>
        <sz val="14"/>
        <color rgb="FF00B050"/>
        <rFont val="Calibri"/>
        <family val="2"/>
        <scheme val="minor"/>
      </rPr>
      <t>["Relevant?"  Hahaha!]</t>
    </r>
  </si>
  <si>
    <r>
      <t xml:space="preserve">[He is making </t>
    </r>
    <r>
      <rPr>
        <b/>
        <i/>
        <u/>
        <sz val="14"/>
        <color rgb="FFFF0000"/>
        <rFont val="Calibri"/>
        <family val="2"/>
        <scheme val="minor"/>
      </rPr>
      <t>two assumptions</t>
    </r>
    <r>
      <rPr>
        <b/>
        <sz val="14"/>
        <color rgb="FF00B050"/>
        <rFont val="Calibri"/>
        <family val="2"/>
        <scheme val="minor"/>
      </rPr>
      <t xml:space="preserve"> here, both of which can lead to disappointing results: first, that everyone will </t>
    </r>
    <r>
      <rPr>
        <b/>
        <i/>
        <u/>
        <sz val="14"/>
        <color rgb="FFFF0000"/>
        <rFont val="Calibri"/>
        <family val="2"/>
        <scheme val="minor"/>
      </rPr>
      <t>always</t>
    </r>
    <r>
      <rPr>
        <b/>
        <sz val="14"/>
        <color rgb="FF00B050"/>
        <rFont val="Calibri"/>
        <family val="2"/>
        <scheme val="minor"/>
      </rPr>
      <t xml:space="preserve"> step back from a large print, and second, that no photographer would</t>
    </r>
    <r>
      <rPr>
        <b/>
        <i/>
        <sz val="14"/>
        <color rgb="FFFF0000"/>
        <rFont val="Calibri"/>
        <family val="2"/>
        <scheme val="minor"/>
      </rPr>
      <t xml:space="preserve"> ever</t>
    </r>
    <r>
      <rPr>
        <b/>
        <sz val="14"/>
        <color rgb="FF00B050"/>
        <rFont val="Calibri"/>
        <family val="2"/>
        <scheme val="minor"/>
      </rPr>
      <t xml:space="preserve"> want </t>
    </r>
  </si>
  <si>
    <r>
      <t xml:space="preserve">By publishing this article, Zeiss has us going out into the field with an </t>
    </r>
    <r>
      <rPr>
        <b/>
        <i/>
        <u/>
        <sz val="14"/>
        <color rgb="FF00B050"/>
        <rFont val="Calibri"/>
        <family val="2"/>
        <scheme val="minor"/>
      </rPr>
      <t>irrelevant</t>
    </r>
    <r>
      <rPr>
        <b/>
        <sz val="14"/>
        <color rgb="FF00B050"/>
        <rFont val="Calibri"/>
        <family val="2"/>
        <scheme val="minor"/>
      </rPr>
      <t xml:space="preserve"> CoC diameter, that ignores the factors this author acknowledges, </t>
    </r>
    <r>
      <rPr>
        <b/>
        <i/>
        <u/>
        <sz val="14"/>
        <color rgb="FFFF0000"/>
        <rFont val="Calibri"/>
        <family val="2"/>
        <scheme val="minor"/>
      </rPr>
      <t>while providing only an impractical solution:</t>
    </r>
    <r>
      <rPr>
        <b/>
        <sz val="14"/>
        <color rgb="FF00B050"/>
        <rFont val="Calibri"/>
        <family val="2"/>
        <scheme val="minor"/>
      </rPr>
      <t xml:space="preserve"> to </t>
    </r>
  </si>
  <si>
    <t xml:space="preserve">Avoid stopping down further than is actually required to achieve the desired depth of field. Too much depth of field will reduce the overall image quality, as smaller apertures mean more diffraction, </t>
  </si>
  <si>
    <r>
      <t xml:space="preserve">desired final image resolution, for an anticipated enlargement factor and viewing distance! </t>
    </r>
    <r>
      <rPr>
        <b/>
        <i/>
        <u/>
        <sz val="14"/>
        <color rgb="FFFF0000"/>
        <rFont val="Calibri"/>
        <family val="2"/>
        <scheme val="minor"/>
      </rPr>
      <t>Once again, we're given no practical way to quantify/control a factor that affects the final image resolution.</t>
    </r>
    <r>
      <rPr>
        <b/>
        <sz val="14"/>
        <color rgb="FF00B050"/>
        <rFont val="Calibri"/>
        <family val="2"/>
        <scheme val="minor"/>
      </rPr>
      <t>]</t>
    </r>
  </si>
  <si>
    <r>
      <t xml:space="preserve">When you are not certain about your DoF setting in the field, </t>
    </r>
    <r>
      <rPr>
        <b/>
        <sz val="14"/>
        <color rgb="FF00B050"/>
        <rFont val="Calibri"/>
        <family val="2"/>
        <scheme val="minor"/>
      </rPr>
      <t xml:space="preserve">[due to the use of an </t>
    </r>
    <r>
      <rPr>
        <b/>
        <i/>
        <u/>
        <sz val="14"/>
        <color rgb="FF00B050"/>
        <rFont val="Calibri"/>
        <family val="2"/>
        <scheme val="minor"/>
      </rPr>
      <t>irrelevant</t>
    </r>
    <r>
      <rPr>
        <b/>
        <sz val="14"/>
        <color rgb="FF00B050"/>
        <rFont val="Calibri"/>
        <family val="2"/>
        <scheme val="minor"/>
      </rPr>
      <t xml:space="preserve"> Maximum Permissible CoC diameter for DoF calculations]</t>
    </r>
    <r>
      <rPr>
        <b/>
        <sz val="14"/>
        <color rgb="FF0070C0"/>
        <rFont val="Calibri"/>
        <family val="2"/>
        <scheme val="minor"/>
      </rPr>
      <t xml:space="preserve"> and when your subject type allows for it (such as </t>
    </r>
  </si>
  <si>
    <r>
      <t xml:space="preserve">depth of field for the actual usage.  </t>
    </r>
    <r>
      <rPr>
        <b/>
        <sz val="14"/>
        <color rgb="FF00B050"/>
        <rFont val="Calibri"/>
        <family val="2"/>
        <scheme val="minor"/>
      </rPr>
      <t xml:space="preserve">[Wait…  Didn't he tell us in paragraph 3, above, to perform controlled testing, in advance, bracketing aperture without changing focus, as a no-arithmetic-required </t>
    </r>
  </si>
  <si>
    <r>
      <t xml:space="preserve">other than Focal Length that affect the perception of "acceptable sharpness" in a final image?    Does Zeiss not understand that it would be far more </t>
    </r>
    <r>
      <rPr>
        <b/>
        <u/>
        <sz val="14"/>
        <color rgb="FFFF0000"/>
        <rFont val="Calibri"/>
        <family val="2"/>
        <scheme val="minor"/>
      </rPr>
      <t>practical</t>
    </r>
    <r>
      <rPr>
        <b/>
        <sz val="14"/>
        <color rgb="FFFF0000"/>
        <rFont val="Calibri"/>
        <family val="2"/>
        <scheme val="minor"/>
      </rPr>
      <t xml:space="preserve"> to calculate DoF using a </t>
    </r>
    <r>
      <rPr>
        <b/>
        <i/>
        <u/>
        <sz val="14"/>
        <color rgb="FFFF0000"/>
        <rFont val="Calibri"/>
        <family val="2"/>
        <scheme val="minor"/>
      </rPr>
      <t>customized</t>
    </r>
    <r>
      <rPr>
        <b/>
        <sz val="14"/>
        <color rgb="FFFF0000"/>
        <rFont val="Calibri"/>
        <family val="2"/>
        <scheme val="minor"/>
      </rPr>
      <t xml:space="preserve"> </t>
    </r>
  </si>
  <si>
    <r>
      <t xml:space="preserve">CoC Diameter, instead of relying on an </t>
    </r>
    <r>
      <rPr>
        <b/>
        <i/>
        <u/>
        <sz val="14"/>
        <color rgb="FFFF0000"/>
        <rFont val="Calibri"/>
        <family val="2"/>
        <scheme val="minor"/>
      </rPr>
      <t>irrelevant</t>
    </r>
    <r>
      <rPr>
        <b/>
        <sz val="14"/>
        <color rgb="FFFF0000"/>
        <rFont val="Calibri"/>
        <family val="2"/>
        <scheme val="minor"/>
      </rPr>
      <t xml:space="preserve"> ratio of sensor size/1500, that can only randomly satisfy a minority of photographers?  Zeiss obviously understands that not everyone equipped with a </t>
    </r>
  </si>
  <si>
    <r>
      <t>See the "</t>
    </r>
    <r>
      <rPr>
        <b/>
        <i/>
        <u/>
        <sz val="16"/>
        <color rgb="FF00B050"/>
        <rFont val="Calibri"/>
        <family val="2"/>
        <scheme val="minor"/>
      </rPr>
      <t>Calculator</t>
    </r>
    <r>
      <rPr>
        <b/>
        <sz val="16"/>
        <color rgb="FF00B050"/>
        <rFont val="Calibri"/>
        <family val="2"/>
        <scheme val="minor"/>
      </rPr>
      <t>" tab, below, if you haven't already explored the solution presented there.</t>
    </r>
  </si>
  <si>
    <t>Zeiss has indirectly informed the reader that Enlargement Factor and Viewing Distance affect the perceived final image resolution - and have also made it clear that each photographer must decide for</t>
  </si>
  <si>
    <r>
      <t xml:space="preserve">themselves how much detail is desired at the Near and Far distances of a framed composition.  So </t>
    </r>
    <r>
      <rPr>
        <b/>
        <i/>
        <u/>
        <sz val="14"/>
        <color rgb="FFFF0000"/>
        <rFont val="Calibri"/>
        <family val="2"/>
        <scheme val="minor"/>
      </rPr>
      <t>why</t>
    </r>
    <r>
      <rPr>
        <b/>
        <sz val="14"/>
        <color rgb="FFFF0000"/>
        <rFont val="Calibri"/>
        <family val="2"/>
        <scheme val="minor"/>
      </rPr>
      <t xml:space="preserve"> have they made </t>
    </r>
    <r>
      <rPr>
        <b/>
        <i/>
        <u/>
        <sz val="14"/>
        <color rgb="FFFF0000"/>
        <rFont val="Calibri"/>
        <family val="2"/>
        <scheme val="minor"/>
      </rPr>
      <t>NO ATTEMPT</t>
    </r>
    <r>
      <rPr>
        <b/>
        <sz val="14"/>
        <color rgb="FFFF0000"/>
        <rFont val="Calibri"/>
        <family val="2"/>
        <scheme val="minor"/>
      </rPr>
      <t xml:space="preserve"> to assist the reader in </t>
    </r>
    <r>
      <rPr>
        <b/>
        <i/>
        <u/>
        <sz val="14"/>
        <color rgb="FFFF0000"/>
        <rFont val="Calibri"/>
        <family val="2"/>
        <scheme val="minor"/>
      </rPr>
      <t>quantifying</t>
    </r>
    <r>
      <rPr>
        <b/>
        <sz val="14"/>
        <color rgb="FFFF0000"/>
        <rFont val="Calibri"/>
        <family val="2"/>
        <scheme val="minor"/>
      </rPr>
      <t xml:space="preserve"> the only three variables </t>
    </r>
  </si>
  <si>
    <r>
      <t xml:space="preserve">apps </t>
    </r>
    <r>
      <rPr>
        <b/>
        <sz val="14"/>
        <color rgb="FF00B050"/>
        <rFont val="Calibri"/>
        <family val="2"/>
        <scheme val="minor"/>
      </rPr>
      <t>[will inaccurately]</t>
    </r>
    <r>
      <rPr>
        <b/>
        <sz val="14"/>
        <color rgb="FF0070C0"/>
        <rFont val="Calibri"/>
        <family val="2"/>
        <scheme val="minor"/>
      </rPr>
      <t xml:space="preserve"> suggest that the depth of field expands precisely from distance A to distance B and that all parts of the scene which are closer or farther than that will be out of focus in the final</t>
    </r>
  </si>
  <si>
    <r>
      <t xml:space="preserve">expressed as lp/mm for a 25cm viewing distance. That same </t>
    </r>
    <r>
      <rPr>
        <b/>
        <i/>
        <u/>
        <sz val="14"/>
        <color rgb="FF00B050"/>
        <rFont val="Calibri"/>
        <family val="2"/>
        <scheme val="minor"/>
      </rPr>
      <t>assumption</t>
    </r>
    <r>
      <rPr>
        <b/>
        <sz val="14"/>
        <color rgb="FF00B050"/>
        <rFont val="Calibri"/>
        <family val="2"/>
        <scheme val="minor"/>
      </rPr>
      <t xml:space="preserve"> (where the CoC Diameter is set equal to the sensor diagonal/1500), is not good for images where you intend to make prints that </t>
    </r>
  </si>
  <si>
    <r>
      <t xml:space="preserve">are </t>
    </r>
    <r>
      <rPr>
        <b/>
        <i/>
        <u/>
        <sz val="14"/>
        <color rgb="FF00B050"/>
        <rFont val="Calibri"/>
        <family val="2"/>
        <scheme val="minor"/>
      </rPr>
      <t>smaller than assumed</t>
    </r>
    <r>
      <rPr>
        <b/>
        <sz val="14"/>
        <color rgb="FF00B050"/>
        <rFont val="Calibri"/>
        <family val="2"/>
        <scheme val="minor"/>
      </rPr>
      <t xml:space="preserve"> - a situation in which you could satisfy </t>
    </r>
    <r>
      <rPr>
        <b/>
        <i/>
        <u/>
        <sz val="14"/>
        <color rgb="FF00B050"/>
        <rFont val="Calibri"/>
        <family val="2"/>
        <scheme val="minor"/>
      </rPr>
      <t>your</t>
    </r>
    <r>
      <rPr>
        <b/>
        <sz val="14"/>
        <color rgb="FF00B050"/>
        <rFont val="Calibri"/>
        <family val="2"/>
        <scheme val="minor"/>
      </rPr>
      <t xml:space="preserve"> Desired Final Image Resolution, while using </t>
    </r>
    <r>
      <rPr>
        <b/>
        <i/>
        <u/>
        <sz val="14"/>
        <color rgb="FF00B050"/>
        <rFont val="Calibri"/>
        <family val="2"/>
        <scheme val="minor"/>
      </rPr>
      <t>wider</t>
    </r>
    <r>
      <rPr>
        <b/>
        <sz val="14"/>
        <color rgb="FF00B050"/>
        <rFont val="Calibri"/>
        <family val="2"/>
        <scheme val="minor"/>
      </rPr>
      <t xml:space="preserve"> apertures, thus </t>
    </r>
    <r>
      <rPr>
        <b/>
        <i/>
        <u/>
        <sz val="14"/>
        <color rgb="FF00B050"/>
        <rFont val="Calibri"/>
        <family val="2"/>
        <scheme val="minor"/>
      </rPr>
      <t>faster</t>
    </r>
    <r>
      <rPr>
        <b/>
        <sz val="14"/>
        <color rgb="FF00B050"/>
        <rFont val="Calibri"/>
        <family val="2"/>
        <scheme val="minor"/>
      </rPr>
      <t xml:space="preserve"> shutter speeds, to obtain sufficient DoF.  Valuable, yes!</t>
    </r>
  </si>
  <si>
    <r>
      <t xml:space="preserve">When viewing conditions are more demanding </t>
    </r>
    <r>
      <rPr>
        <b/>
        <sz val="14"/>
        <color rgb="FF00B050"/>
        <rFont val="Calibri"/>
        <family val="2"/>
        <scheme val="minor"/>
      </rPr>
      <t xml:space="preserve">[as with a greater than </t>
    </r>
    <r>
      <rPr>
        <b/>
        <i/>
        <u/>
        <sz val="14"/>
        <color rgb="FF00B050"/>
        <rFont val="Calibri"/>
        <family val="2"/>
        <scheme val="minor"/>
      </rPr>
      <t>assumed</t>
    </r>
    <r>
      <rPr>
        <b/>
        <sz val="14"/>
        <color rgb="FF00B050"/>
        <rFont val="Calibri"/>
        <family val="2"/>
        <scheme val="minor"/>
      </rPr>
      <t xml:space="preserve"> enlargement factor, or with a less than </t>
    </r>
    <r>
      <rPr>
        <b/>
        <i/>
        <u/>
        <sz val="14"/>
        <color rgb="FF00B050"/>
        <rFont val="Calibri"/>
        <family val="2"/>
        <scheme val="minor"/>
      </rPr>
      <t>assumed</t>
    </r>
    <r>
      <rPr>
        <b/>
        <sz val="14"/>
        <color rgb="FF00B050"/>
        <rFont val="Calibri"/>
        <family val="2"/>
        <scheme val="minor"/>
      </rPr>
      <t xml:space="preserve"> viewing distance, or with a higher than </t>
    </r>
    <r>
      <rPr>
        <b/>
        <i/>
        <u/>
        <sz val="14"/>
        <color rgb="FF00B050"/>
        <rFont val="Calibri"/>
        <family val="2"/>
        <scheme val="minor"/>
      </rPr>
      <t>assumed</t>
    </r>
    <r>
      <rPr>
        <b/>
        <sz val="14"/>
        <color rgb="FF00B050"/>
        <rFont val="Calibri"/>
        <family val="2"/>
        <scheme val="minor"/>
      </rPr>
      <t xml:space="preserve"> expectation for</t>
    </r>
  </si>
  <si>
    <r>
      <t xml:space="preserve">Despite their limited accuracy </t>
    </r>
    <r>
      <rPr>
        <b/>
        <sz val="14"/>
        <color rgb="FF00B050"/>
        <rFont val="Calibri"/>
        <family val="2"/>
        <scheme val="minor"/>
      </rPr>
      <t xml:space="preserve">[when calculated using an </t>
    </r>
    <r>
      <rPr>
        <b/>
        <i/>
        <u/>
        <sz val="14"/>
        <color rgb="FF00B050"/>
        <rFont val="Calibri"/>
        <family val="2"/>
        <scheme val="minor"/>
      </rPr>
      <t>irrelevant</t>
    </r>
    <r>
      <rPr>
        <b/>
        <sz val="14"/>
        <color rgb="FF00B050"/>
        <rFont val="Calibri"/>
        <family val="2"/>
        <scheme val="minor"/>
      </rPr>
      <t xml:space="preserve"> Maximum Permissible CoC Diameter]</t>
    </r>
    <r>
      <rPr>
        <b/>
        <sz val="14"/>
        <color rgb="FF0070C0"/>
        <rFont val="Calibri"/>
        <family val="2"/>
        <scheme val="minor"/>
      </rPr>
      <t xml:space="preserve">, both scales and dof calculators are useful tools, because some kind of base for calculating depth </t>
    </r>
  </si>
  <si>
    <r>
      <t xml:space="preserve">certain scale, a slide show on a computer screen or large-scale photo posters. </t>
    </r>
    <r>
      <rPr>
        <b/>
        <sz val="14"/>
        <color rgb="FF00B050"/>
        <rFont val="Calibri"/>
        <family val="2"/>
        <scheme val="minor"/>
      </rPr>
      <t xml:space="preserve">[More succinctly, "Acutance and Resolution (two different things) should </t>
    </r>
    <r>
      <rPr>
        <b/>
        <i/>
        <u/>
        <sz val="14"/>
        <color rgb="FFFF0000"/>
        <rFont val="Calibri"/>
        <family val="2"/>
        <scheme val="minor"/>
      </rPr>
      <t>always</t>
    </r>
    <r>
      <rPr>
        <b/>
        <sz val="14"/>
        <color rgb="FF00B050"/>
        <rFont val="Calibri"/>
        <family val="2"/>
        <scheme val="minor"/>
      </rPr>
      <t xml:space="preserve"> be assessed at your intended </t>
    </r>
  </si>
  <si>
    <r>
      <rPr>
        <b/>
        <sz val="14"/>
        <color rgb="FF00B050"/>
        <rFont val="Calibri"/>
        <family val="2"/>
        <scheme val="minor"/>
      </rPr>
      <t>[of sensor size / 1500]</t>
    </r>
    <r>
      <rPr>
        <b/>
        <sz val="14"/>
        <color rgb="FF0070C0"/>
        <rFont val="Calibri"/>
        <family val="2"/>
        <scheme val="minor"/>
      </rPr>
      <t xml:space="preserve">, and if so, by how many stops. </t>
    </r>
    <r>
      <rPr>
        <b/>
        <sz val="14"/>
        <color rgb="FF00B050"/>
        <rFont val="Calibri"/>
        <family val="2"/>
        <scheme val="minor"/>
      </rPr>
      <t>[</t>
    </r>
    <r>
      <rPr>
        <b/>
        <sz val="14"/>
        <color rgb="FFFF0000"/>
        <rFont val="Calibri"/>
        <family val="2"/>
        <scheme val="minor"/>
      </rPr>
      <t>That would be very tedious, yet still prone to disappointing field results, born of sloppy testing, thus inaccurate conclusions.  Zzzzzzzzzzzzz….</t>
    </r>
    <r>
      <rPr>
        <b/>
        <sz val="14"/>
        <color rgb="FF00B050"/>
        <rFont val="Calibri"/>
        <family val="2"/>
        <scheme val="minor"/>
      </rPr>
      <t>]</t>
    </r>
  </si>
  <si>
    <r>
      <t>many stops, we independently feel</t>
    </r>
    <r>
      <rPr>
        <b/>
        <i/>
        <sz val="14"/>
        <color rgb="FF00B050"/>
        <rFont val="Calibri"/>
        <family val="2"/>
        <scheme val="minor"/>
      </rPr>
      <t xml:space="preserve"> </t>
    </r>
    <r>
      <rPr>
        <b/>
        <sz val="14"/>
        <color rgb="FF00B050"/>
        <rFont val="Calibri"/>
        <family val="2"/>
        <scheme val="minor"/>
      </rPr>
      <t>are needed</t>
    </r>
    <r>
      <rPr>
        <b/>
        <i/>
        <u/>
        <sz val="14"/>
        <color rgb="FF00B050"/>
        <rFont val="Calibri"/>
        <family val="2"/>
        <scheme val="minor"/>
      </rPr>
      <t xml:space="preserve"> to compensate the carved-in-stone inaccuracy</t>
    </r>
    <r>
      <rPr>
        <b/>
        <sz val="14"/>
        <color rgb="FF00B050"/>
        <rFont val="Calibri"/>
        <family val="2"/>
        <scheme val="minor"/>
      </rPr>
      <t xml:space="preserve"> of the "standard" CoC diameter!  Zeiss appears to be content with the author's labor-intensive, </t>
    </r>
  </si>
  <si>
    <r>
      <t xml:space="preserve">factor and viewing distance, </t>
    </r>
    <r>
      <rPr>
        <b/>
        <i/>
        <u/>
        <sz val="14"/>
        <color rgb="FFFF0000"/>
        <rFont val="Calibri"/>
        <family val="2"/>
        <scheme val="minor"/>
      </rPr>
      <t>as well as</t>
    </r>
    <r>
      <rPr>
        <b/>
        <sz val="14"/>
        <color rgb="FFFF0000"/>
        <rFont val="Calibri"/>
        <family val="2"/>
        <scheme val="minor"/>
      </rPr>
      <t xml:space="preserve"> the individual's personal expectation for "acceptable sharpness?"  </t>
    </r>
    <r>
      <rPr>
        <b/>
        <i/>
        <u/>
        <sz val="14"/>
        <color rgb="FFFF0000"/>
        <rFont val="Calibri"/>
        <family val="2"/>
        <scheme val="minor"/>
      </rPr>
      <t>We do not have to handicap ourselves</t>
    </r>
    <r>
      <rPr>
        <b/>
        <sz val="14"/>
        <color rgb="FFFF0000"/>
        <rFont val="Calibri"/>
        <family val="2"/>
        <scheme val="minor"/>
      </rPr>
      <t xml:space="preserve"> by using a "standard," sensor-based CoC diameter for</t>
    </r>
  </si>
  <si>
    <t xml:space="preserve">to ensure that their largest prints can survive scrutiny at viewing distances as close as 25cm (9.84 inches) - the closest distance at which humans with healthy or corrected to 20/20 vision can focus.] </t>
  </si>
  <si>
    <r>
      <t xml:space="preserve">perform </t>
    </r>
    <r>
      <rPr>
        <b/>
        <i/>
        <u/>
        <sz val="14"/>
        <color rgb="FFFF0000"/>
        <rFont val="Calibri"/>
        <family val="2"/>
        <scheme val="minor"/>
      </rPr>
      <t>imprecise</t>
    </r>
    <r>
      <rPr>
        <b/>
        <sz val="14"/>
        <color rgb="FF00B050"/>
        <rFont val="Calibri"/>
        <family val="2"/>
        <scheme val="minor"/>
      </rPr>
      <t xml:space="preserve"> trial and error testing to determine how many stops we </t>
    </r>
    <r>
      <rPr>
        <b/>
        <i/>
        <u/>
        <sz val="14"/>
        <color rgb="FFFF0000"/>
        <rFont val="Calibri"/>
        <family val="2"/>
        <scheme val="minor"/>
      </rPr>
      <t>think</t>
    </r>
    <r>
      <rPr>
        <b/>
        <sz val="14"/>
        <color rgb="FF00B050"/>
        <rFont val="Calibri"/>
        <family val="2"/>
        <scheme val="minor"/>
      </rPr>
      <t xml:space="preserve"> will compensate that "standard" CoC's inherent inaccuracy - </t>
    </r>
    <r>
      <rPr>
        <b/>
        <i/>
        <u/>
        <sz val="14"/>
        <color rgb="FFFF0000"/>
        <rFont val="Calibri"/>
        <family val="2"/>
        <scheme val="minor"/>
      </rPr>
      <t>eternally guessing,</t>
    </r>
    <r>
      <rPr>
        <b/>
        <sz val="14"/>
        <color rgb="FF00B050"/>
        <rFont val="Calibri"/>
        <family val="2"/>
        <scheme val="minor"/>
      </rPr>
      <t xml:space="preserve"> as we shoot every scene.]</t>
    </r>
  </si>
  <si>
    <r>
      <t xml:space="preserve">thereby making the whole photo softer.  </t>
    </r>
    <r>
      <rPr>
        <b/>
        <sz val="14"/>
        <color rgb="FF00B050"/>
        <rFont val="Calibri"/>
        <family val="2"/>
        <scheme val="minor"/>
      </rPr>
      <t xml:space="preserve">[Again, thank you for bringing this to the reader's attention!  But he hasn't told us </t>
    </r>
    <r>
      <rPr>
        <b/>
        <i/>
        <u/>
        <sz val="14"/>
        <color rgb="FF00B050"/>
        <rFont val="Calibri"/>
        <family val="2"/>
        <scheme val="minor"/>
      </rPr>
      <t>how</t>
    </r>
    <r>
      <rPr>
        <b/>
        <sz val="14"/>
        <color rgb="FF00B050"/>
        <rFont val="Calibri"/>
        <family val="2"/>
        <scheme val="minor"/>
      </rPr>
      <t xml:space="preserve"> to determine the f-Number at which diffraction will begin to inhibit a </t>
    </r>
  </si>
  <si>
    <t>this article published by Zeiss is telling us to bracket our apertures, "when we are not certain about our DoF setting" or "if we are unsure."  How about if we bracket our focus distance, too, since even</t>
  </si>
  <si>
    <t xml:space="preserve">he is not sure how to achieve a desired final image resolution - even though he (and Zeiss?) are obviously aware of the variables that must be taken into account?]  </t>
  </si>
  <si>
    <t>method of determining how to compensate, thereafter and forever more, the inaccuracy of clinging to DoF calculations made with the "standard" CoC diameter (based solely on sensor size)?  Now,</t>
  </si>
  <si>
    <r>
      <t xml:space="preserve">PROBLEM:  </t>
    </r>
    <r>
      <rPr>
        <b/>
        <sz val="12"/>
        <color rgb="FF0070C0"/>
        <rFont val="Calibri"/>
        <family val="2"/>
        <scheme val="minor"/>
      </rPr>
      <t>Countless photographers have abandoned the use of DoF calculations, due to the disappointment they experienced when arbitrarily choosing a Maximum Permissible CoC Diameter, or selecting a CoC diameter</t>
    </r>
  </si>
  <si>
    <r>
      <t xml:space="preserve">   with </t>
    </r>
    <r>
      <rPr>
        <b/>
        <i/>
        <u/>
        <sz val="12"/>
        <color rgb="FF00B0F0"/>
        <rFont val="Calibri"/>
        <family val="2"/>
        <scheme val="minor"/>
      </rPr>
      <t>identical</t>
    </r>
    <r>
      <rPr>
        <b/>
        <sz val="12"/>
        <color rgb="FF0070C0"/>
        <rFont val="Calibri"/>
        <family val="2"/>
        <scheme val="minor"/>
      </rPr>
      <t xml:space="preserve"> expectations of "acceptable sharpness"), or CoCs based on a sensor’s pixel pitch, as many "guessperts" recommend - which often forces smaller apertures than necessary, and thus, longer exposures</t>
    </r>
  </si>
  <si>
    <r>
      <rPr>
        <b/>
        <sz val="12"/>
        <color rgb="FFFF0000"/>
        <rFont val="Calibri"/>
        <family val="2"/>
        <scheme val="minor"/>
      </rPr>
      <t xml:space="preserve">* </t>
    </r>
    <r>
      <rPr>
        <b/>
        <sz val="12"/>
        <color rgb="FF0070C0"/>
        <rFont val="Calibri"/>
        <family val="2"/>
        <scheme val="minor"/>
      </rPr>
      <t xml:space="preserve">Williams, John B., </t>
    </r>
    <r>
      <rPr>
        <b/>
        <i/>
        <sz val="12"/>
        <color rgb="FF0070C0"/>
        <rFont val="Calibri"/>
        <family val="2"/>
        <scheme val="minor"/>
      </rPr>
      <t>Image Clarity: High-Resolution Photography,</t>
    </r>
    <r>
      <rPr>
        <b/>
        <sz val="12"/>
        <color rgb="FF0070C0"/>
        <rFont val="Calibri"/>
        <family val="2"/>
        <scheme val="minor"/>
      </rPr>
      <t xml:space="preserve"> Focal Press, 1989</t>
    </r>
  </si>
  <si>
    <r>
      <t xml:space="preserve">Before rounding to the nearest 1/3rd stop, the f-Numbers seen in the </t>
    </r>
    <r>
      <rPr>
        <b/>
        <sz val="12"/>
        <color rgb="FF00B0F0"/>
        <rFont val="Calibri"/>
        <family val="2"/>
        <scheme val="minor"/>
      </rPr>
      <t>Inverted Hyperfocal Distance Table</t>
    </r>
    <r>
      <rPr>
        <sz val="11"/>
        <color theme="1"/>
        <rFont val="Calibri"/>
        <family val="2"/>
        <scheme val="minor"/>
      </rPr>
      <t xml:space="preserve"> are calculated using the standard equation for Depth of Field:</t>
    </r>
  </si>
  <si>
    <r>
      <t>1) After selecting a FL and composing your shot, with the camera on a tripod,</t>
    </r>
    <r>
      <rPr>
        <b/>
        <i/>
        <u/>
        <sz val="12"/>
        <color rgb="FF00B0F0"/>
        <rFont val="Calibri"/>
        <family val="2"/>
        <scheme val="minor"/>
      </rPr>
      <t xml:space="preserve"> use a laser distance measure</t>
    </r>
    <r>
      <rPr>
        <b/>
        <sz val="12"/>
        <color rgb="FF00B050"/>
        <rFont val="Calibri"/>
        <family val="2"/>
        <scheme val="minor"/>
      </rPr>
      <t xml:space="preserve"> (like the affordable, small </t>
    </r>
  </si>
  <si>
    <r>
      <t xml:space="preserve">3) Now, take note of the </t>
    </r>
    <r>
      <rPr>
        <b/>
        <i/>
        <sz val="12"/>
        <color rgb="FF00B0F0"/>
        <rFont val="Calibri"/>
        <family val="2"/>
        <scheme val="minor"/>
      </rPr>
      <t>Hyperfocal Distance</t>
    </r>
    <r>
      <rPr>
        <b/>
        <sz val="12"/>
        <color rgb="FF00B050"/>
        <rFont val="Calibri"/>
        <family val="2"/>
        <scheme val="minor"/>
      </rPr>
      <t xml:space="preserve"> that's associated with your measured (or lesser) Near Distance - it will be 2x the Near.  </t>
    </r>
    <r>
      <rPr>
        <b/>
        <sz val="12"/>
        <color rgb="FFFF0000"/>
        <rFont val="Calibri"/>
        <family val="2"/>
        <scheme val="minor"/>
      </rPr>
      <t/>
    </r>
  </si>
  <si>
    <r>
      <t xml:space="preserve">     Use the laser distance measure (or tape measure), to</t>
    </r>
    <r>
      <rPr>
        <b/>
        <i/>
        <sz val="12"/>
        <color rgb="FF00B0F0"/>
        <rFont val="Calibri"/>
        <family val="2"/>
        <scheme val="minor"/>
      </rPr>
      <t xml:space="preserve"> locate a target on which you can focus,</t>
    </r>
    <r>
      <rPr>
        <b/>
        <sz val="12"/>
        <color rgb="FF00B050"/>
        <rFont val="Calibri"/>
        <family val="2"/>
        <scheme val="minor"/>
      </rPr>
      <t xml:space="preserve"> that can ideally be accessed while</t>
    </r>
  </si>
  <si>
    <r>
      <t xml:space="preserve">     leaving the camera on the tripod, </t>
    </r>
    <r>
      <rPr>
        <b/>
        <i/>
        <sz val="12"/>
        <color rgb="FF00B0F0"/>
        <rFont val="Calibri"/>
        <family val="2"/>
        <scheme val="minor"/>
      </rPr>
      <t>even if this requires rotating the camera as much as 180-degrees from the intended composition.</t>
    </r>
    <r>
      <rPr>
        <b/>
        <sz val="12"/>
        <color rgb="FF00B050"/>
        <rFont val="Calibri"/>
        <family val="2"/>
        <scheme val="minor"/>
      </rPr>
      <t xml:space="preserve">  </t>
    </r>
  </si>
  <si>
    <t xml:space="preserve">     sensor plane at the indicated Hyperfocal Distance.) Once there, whether on the tripod or not, "lock" the focus at that distance.  </t>
  </si>
  <si>
    <r>
      <t xml:space="preserve">     For the sake of </t>
    </r>
    <r>
      <rPr>
        <b/>
        <i/>
        <u/>
        <sz val="12"/>
        <color rgb="FF00B0F0"/>
        <rFont val="Calibri"/>
        <family val="2"/>
        <scheme val="minor"/>
      </rPr>
      <t>accuracy,</t>
    </r>
    <r>
      <rPr>
        <b/>
        <sz val="12"/>
        <color rgb="FF00B050"/>
        <rFont val="Calibri"/>
        <family val="2"/>
        <scheme val="minor"/>
      </rPr>
      <t xml:space="preserve"> especially with short lenses that are difficult to manual-focus with precision (even with focus peaking), </t>
    </r>
  </si>
  <si>
    <r>
      <t xml:space="preserve">    </t>
    </r>
    <r>
      <rPr>
        <b/>
        <i/>
        <sz val="12"/>
        <color rgb="FF00B0F0"/>
        <rFont val="Calibri"/>
        <family val="2"/>
        <scheme val="minor"/>
      </rPr>
      <t xml:space="preserve"> If necessary, temporarily remove the camera from the tripod,</t>
    </r>
    <r>
      <rPr>
        <b/>
        <sz val="12"/>
        <color rgb="FF00B050"/>
        <rFont val="Calibri"/>
        <family val="2"/>
        <scheme val="minor"/>
      </rPr>
      <t xml:space="preserve"> having used the laser distance measure (or tape measure), to locate</t>
    </r>
  </si>
  <si>
    <r>
      <t xml:space="preserve">     a less convenient target on which to </t>
    </r>
    <r>
      <rPr>
        <b/>
        <i/>
        <u/>
        <sz val="12"/>
        <color rgb="FF00B0F0"/>
        <rFont val="Calibri"/>
        <family val="2"/>
        <scheme val="minor"/>
      </rPr>
      <t>accurately</t>
    </r>
    <r>
      <rPr>
        <b/>
        <sz val="12"/>
        <color rgb="FF00B050"/>
        <rFont val="Calibri"/>
        <family val="2"/>
        <scheme val="minor"/>
      </rPr>
      <t xml:space="preserve"> focus.  (You can hand-hold the camera while </t>
    </r>
    <r>
      <rPr>
        <b/>
        <i/>
        <u/>
        <sz val="12"/>
        <color rgb="FF00B0F0"/>
        <rFont val="Calibri"/>
        <family val="2"/>
        <scheme val="minor"/>
      </rPr>
      <t>accurately</t>
    </r>
    <r>
      <rPr>
        <b/>
        <sz val="12"/>
        <color rgb="FF00B050"/>
        <rFont val="Calibri"/>
        <family val="2"/>
        <scheme val="minor"/>
      </rPr>
      <t xml:space="preserve"> positioning the film or </t>
    </r>
  </si>
  <si>
    <r>
      <t xml:space="preserve">     it's best to use </t>
    </r>
    <r>
      <rPr>
        <b/>
        <i/>
        <u/>
        <sz val="12"/>
        <color rgb="FF00B0F0"/>
        <rFont val="Calibri"/>
        <family val="2"/>
        <scheme val="minor"/>
      </rPr>
      <t>Back Button AutoFocus,</t>
    </r>
    <r>
      <rPr>
        <b/>
        <i/>
        <sz val="12"/>
        <color rgb="FF00B0F0"/>
        <rFont val="Calibri"/>
        <family val="2"/>
        <scheme val="minor"/>
      </rPr>
      <t xml:space="preserve"> in combination with a small autofocus area, as with </t>
    </r>
    <r>
      <rPr>
        <b/>
        <i/>
        <u/>
        <sz val="12"/>
        <color rgb="FF00B0F0"/>
        <rFont val="Calibri"/>
        <family val="2"/>
        <scheme val="minor"/>
      </rPr>
      <t>Flexible Spot</t>
    </r>
    <r>
      <rPr>
        <b/>
        <i/>
        <sz val="12"/>
        <color rgb="FF00B0F0"/>
        <rFont val="Calibri"/>
        <family val="2"/>
        <scheme val="minor"/>
      </rPr>
      <t xml:space="preserve"> auto-focus on Sony </t>
    </r>
  </si>
  <si>
    <t xml:space="preserve">   while enjoying the widest possible apertures and thus, the fastest possible shutter speed for the available light and ISO setting.  </t>
  </si>
  <si>
    <t xml:space="preserve">   PRECISION IS REWARDED!  With a little bit of practice, this method can be performed quickly.</t>
  </si>
  <si>
    <r>
      <t xml:space="preserve">   </t>
    </r>
    <r>
      <rPr>
        <b/>
        <i/>
        <sz val="12"/>
        <color rgb="FF00B0F0"/>
        <rFont val="Calibri"/>
        <family val="2"/>
        <scheme val="minor"/>
      </rPr>
      <t>prior to actually trying it.</t>
    </r>
    <r>
      <rPr>
        <b/>
        <sz val="12"/>
        <color rgb="FF7030A0"/>
        <rFont val="Calibri"/>
        <family val="2"/>
        <scheme val="minor"/>
      </rPr>
      <t xml:space="preserve">  But remember, the goal here is to reliably and routinely secure </t>
    </r>
    <r>
      <rPr>
        <b/>
        <i/>
        <u/>
        <sz val="12"/>
        <color rgb="FF7030A0"/>
        <rFont val="Calibri"/>
        <family val="2"/>
        <scheme val="minor"/>
      </rPr>
      <t>your</t>
    </r>
    <r>
      <rPr>
        <b/>
        <sz val="12"/>
        <color rgb="FF7030A0"/>
        <rFont val="Calibri"/>
        <family val="2"/>
        <scheme val="minor"/>
      </rPr>
      <t xml:space="preserve"> Desired Final Image Resolution, </t>
    </r>
  </si>
  <si>
    <r>
      <t xml:space="preserve">   Note:  If you are not accustomed to taking such extreme control of focus and aperture selection, </t>
    </r>
    <r>
      <rPr>
        <b/>
        <i/>
        <sz val="12"/>
        <color rgb="FF00B0F0"/>
        <rFont val="Calibri"/>
        <family val="2"/>
        <scheme val="minor"/>
      </rPr>
      <t xml:space="preserve">this process might seem daunting, </t>
    </r>
  </si>
  <si>
    <r>
      <t xml:space="preserve">2) Examine your </t>
    </r>
    <r>
      <rPr>
        <b/>
        <i/>
        <sz val="12"/>
        <color rgb="FF00B0F0"/>
        <rFont val="Calibri"/>
        <family val="2"/>
        <scheme val="minor"/>
      </rPr>
      <t>Inverted Hyperfocal Distance Table,</t>
    </r>
    <r>
      <rPr>
        <b/>
        <i/>
        <sz val="12"/>
        <color rgb="FF00B050"/>
        <rFont val="Calibri"/>
        <family val="2"/>
        <scheme val="minor"/>
      </rPr>
      <t xml:space="preserve"> above,</t>
    </r>
    <r>
      <rPr>
        <b/>
        <i/>
        <sz val="12"/>
        <color rgb="FF00B0F0"/>
        <rFont val="Calibri"/>
        <family val="2"/>
        <scheme val="minor"/>
      </rPr>
      <t xml:space="preserve"> </t>
    </r>
    <r>
      <rPr>
        <b/>
        <sz val="12"/>
        <color rgb="FF00B050"/>
        <rFont val="Calibri"/>
        <family val="2"/>
        <scheme val="minor"/>
      </rPr>
      <t xml:space="preserve">to identify the </t>
    </r>
    <r>
      <rPr>
        <b/>
        <i/>
        <sz val="12"/>
        <color rgb="FF00B0F0"/>
        <rFont val="Calibri"/>
        <family val="2"/>
        <scheme val="minor"/>
      </rPr>
      <t>f-Number</t>
    </r>
    <r>
      <rPr>
        <b/>
        <sz val="12"/>
        <color rgb="FF00B050"/>
        <rFont val="Calibri"/>
        <family val="2"/>
        <scheme val="minor"/>
      </rPr>
      <t xml:space="preserve"> that resides at the intersection of your </t>
    </r>
  </si>
  <si>
    <r>
      <rPr>
        <b/>
        <i/>
        <sz val="12"/>
        <color rgb="FF7030A0"/>
        <rFont val="Calibri"/>
        <family val="2"/>
        <scheme val="minor"/>
      </rPr>
      <t xml:space="preserve">If your measured Near Distance </t>
    </r>
    <r>
      <rPr>
        <b/>
        <i/>
        <u/>
        <sz val="12"/>
        <color rgb="FF7030A0"/>
        <rFont val="Calibri"/>
        <family val="2"/>
        <scheme val="minor"/>
      </rPr>
      <t>falls between</t>
    </r>
    <r>
      <rPr>
        <b/>
        <i/>
        <sz val="12"/>
        <color rgb="FF7030A0"/>
        <rFont val="Calibri"/>
        <family val="2"/>
        <scheme val="minor"/>
      </rPr>
      <t xml:space="preserve"> two Near Distances shown in the table, you don't have to recompose, </t>
    </r>
  </si>
  <si>
    <r>
      <t xml:space="preserve">but you should use the f-Number associated with the </t>
    </r>
    <r>
      <rPr>
        <b/>
        <i/>
        <u/>
        <sz val="12"/>
        <color rgb="FF7030A0"/>
        <rFont val="Calibri"/>
        <family val="2"/>
        <scheme val="minor"/>
      </rPr>
      <t>lesser</t>
    </r>
    <r>
      <rPr>
        <b/>
        <i/>
        <sz val="12"/>
        <color rgb="FF7030A0"/>
        <rFont val="Calibri"/>
        <family val="2"/>
        <scheme val="minor"/>
      </rPr>
      <t xml:space="preserve"> Near Distance.</t>
    </r>
  </si>
  <si>
    <r>
      <t xml:space="preserve">If not already familiar, search YouTube for a video on setting up </t>
    </r>
    <r>
      <rPr>
        <b/>
        <i/>
        <u/>
        <sz val="12"/>
        <color rgb="FF7030A0"/>
        <rFont val="Calibri"/>
        <family val="2"/>
        <scheme val="minor"/>
      </rPr>
      <t>Back Button AutoFocus</t>
    </r>
    <r>
      <rPr>
        <b/>
        <i/>
        <sz val="12"/>
        <color rgb="FF7030A0"/>
        <rFont val="Calibri"/>
        <family val="2"/>
        <scheme val="minor"/>
      </rPr>
      <t xml:space="preserve"> with your camera. This is critical</t>
    </r>
  </si>
  <si>
    <t>for two reasons:  Speed and accuracy when focusing at the Hyperfocal Distance (using a target found with a laser measure).</t>
  </si>
  <si>
    <t xml:space="preserve">     cameras. </t>
  </si>
  <si>
    <r>
      <t xml:space="preserve">  Note that it takes </t>
    </r>
    <r>
      <rPr>
        <b/>
        <i/>
        <sz val="12"/>
        <color rgb="FF00B0F0"/>
        <rFont val="Calibri"/>
        <family val="2"/>
        <scheme val="minor"/>
      </rPr>
      <t xml:space="preserve">very little practice </t>
    </r>
    <r>
      <rPr>
        <b/>
        <sz val="12"/>
        <color rgb="FF00B0F0"/>
        <rFont val="Calibri"/>
        <family val="2"/>
        <scheme val="minor"/>
      </rPr>
      <t xml:space="preserve">performing these steps, before you can routinely do them easily within </t>
    </r>
    <r>
      <rPr>
        <b/>
        <i/>
        <sz val="12"/>
        <color rgb="FF00B0F0"/>
        <rFont val="Calibri"/>
        <family val="2"/>
        <scheme val="minor"/>
      </rPr>
      <t>one minute</t>
    </r>
    <r>
      <rPr>
        <b/>
        <sz val="12"/>
        <color rgb="FF00B0F0"/>
        <rFont val="Calibri"/>
        <family val="2"/>
        <scheme val="minor"/>
      </rPr>
      <t xml:space="preserve"> of establishing your composition.</t>
    </r>
  </si>
  <si>
    <r>
      <t xml:space="preserve">4) </t>
    </r>
    <r>
      <rPr>
        <b/>
        <sz val="12"/>
        <color rgb="FF7030A0"/>
        <rFont val="Calibri"/>
        <family val="2"/>
        <scheme val="minor"/>
      </rPr>
      <t>This step takes longer to explain that it does to perform, but I've done this for many years - it's faster than you might imagine.</t>
    </r>
  </si>
  <si>
    <t xml:space="preserve">     This is the f-Number at which you must make your exposure.</t>
  </si>
  <si>
    <r>
      <t xml:space="preserve">     This is the distance at which you must </t>
    </r>
    <r>
      <rPr>
        <b/>
        <i/>
        <u/>
        <sz val="14"/>
        <color rgb="FFFF0000"/>
        <rFont val="Calibri"/>
        <family val="2"/>
        <scheme val="minor"/>
      </rPr>
      <t>accurately</t>
    </r>
    <r>
      <rPr>
        <b/>
        <sz val="14"/>
        <color rgb="FFFF0000"/>
        <rFont val="Calibri"/>
        <family val="2"/>
        <scheme val="minor"/>
      </rPr>
      <t xml:space="preserve"> focus.</t>
    </r>
  </si>
  <si>
    <r>
      <t xml:space="preserve">(fastest) possible aperture for sufficient DoF. </t>
    </r>
    <r>
      <rPr>
        <b/>
        <i/>
        <sz val="12"/>
        <color rgb="FF7030A0"/>
        <rFont val="Calibri"/>
        <family val="2"/>
        <scheme val="minor"/>
      </rPr>
      <t xml:space="preserve">Either you </t>
    </r>
    <r>
      <rPr>
        <b/>
        <i/>
        <u/>
        <sz val="12"/>
        <color rgb="FF7030A0"/>
        <rFont val="Calibri"/>
        <family val="2"/>
        <scheme val="minor"/>
      </rPr>
      <t>want</t>
    </r>
    <r>
      <rPr>
        <b/>
        <i/>
        <sz val="12"/>
        <color rgb="FF7030A0"/>
        <rFont val="Calibri"/>
        <family val="2"/>
        <scheme val="minor"/>
      </rPr>
      <t xml:space="preserve"> to take precise control of focus and aperture to deliver your</t>
    </r>
  </si>
  <si>
    <r>
      <t xml:space="preserve">    and light, Bosch GLM 165-40), or at least a tape measure, to </t>
    </r>
    <r>
      <rPr>
        <b/>
        <i/>
        <u/>
        <sz val="12"/>
        <color rgb="FF00B0F0"/>
        <rFont val="Calibri"/>
        <family val="2"/>
        <scheme val="minor"/>
      </rPr>
      <t>accurately measure</t>
    </r>
    <r>
      <rPr>
        <b/>
        <sz val="12"/>
        <color rgb="FF00B050"/>
        <rFont val="Calibri"/>
        <family val="2"/>
        <scheme val="minor"/>
      </rPr>
      <t xml:space="preserve"> the distance in meters (or feet) </t>
    </r>
    <r>
      <rPr>
        <b/>
        <i/>
        <sz val="12"/>
        <color rgb="FF00B0F0"/>
        <rFont val="Calibri"/>
        <family val="2"/>
        <scheme val="minor"/>
      </rPr>
      <t>from your camera's</t>
    </r>
  </si>
  <si>
    <r>
      <t xml:space="preserve">This cannot be overemphasized:  </t>
    </r>
    <r>
      <rPr>
        <b/>
        <i/>
        <sz val="12"/>
        <color rgb="FF00B0F0"/>
        <rFont val="Calibri"/>
        <family val="2"/>
        <scheme val="minor"/>
      </rPr>
      <t xml:space="preserve">Precise measurement of the Near and Hyperfocal Distances </t>
    </r>
    <r>
      <rPr>
        <b/>
        <i/>
        <u/>
        <sz val="12"/>
        <color rgb="FF00B0F0"/>
        <rFont val="Calibri"/>
        <family val="2"/>
        <scheme val="minor"/>
      </rPr>
      <t>enables</t>
    </r>
    <r>
      <rPr>
        <b/>
        <i/>
        <sz val="12"/>
        <color rgb="FF00B0F0"/>
        <rFont val="Calibri"/>
        <family val="2"/>
        <scheme val="minor"/>
      </rPr>
      <t xml:space="preserve"> the use of the widest</t>
    </r>
  </si>
  <si>
    <r>
      <t xml:space="preserve">Desired Final Image Resolution, or you </t>
    </r>
    <r>
      <rPr>
        <b/>
        <i/>
        <u/>
        <sz val="12"/>
        <color rgb="FF7030A0"/>
        <rFont val="Calibri"/>
        <family val="2"/>
        <scheme val="minor"/>
      </rPr>
      <t>want</t>
    </r>
    <r>
      <rPr>
        <b/>
        <i/>
        <sz val="12"/>
        <color rgb="FF7030A0"/>
        <rFont val="Calibri"/>
        <family val="2"/>
        <scheme val="minor"/>
      </rPr>
      <t xml:space="preserve"> to roll the dice with every exposure and suffer random consequences.   :-(</t>
    </r>
  </si>
  <si>
    <r>
      <t xml:space="preserve">Here is a link to one of several retailers from which to order the </t>
    </r>
    <r>
      <rPr>
        <b/>
        <i/>
        <sz val="12"/>
        <color theme="1"/>
        <rFont val="Calibri"/>
        <family val="2"/>
        <scheme val="minor"/>
      </rPr>
      <t>Bosch GLM 165-40:</t>
    </r>
  </si>
  <si>
    <t>(Note that some makes and models are not as bright, making use in sunlight difficult.)</t>
  </si>
  <si>
    <r>
      <rPr>
        <b/>
        <sz val="12"/>
        <color rgb="FF00B050"/>
        <rFont val="Calibri"/>
        <family val="2"/>
        <scheme val="minor"/>
      </rPr>
      <t xml:space="preserve">      </t>
    </r>
    <r>
      <rPr>
        <b/>
        <sz val="12"/>
        <color rgb="FF00B0F0"/>
        <rFont val="Calibri"/>
        <family val="2"/>
        <scheme val="minor"/>
      </rPr>
      <t>FL</t>
    </r>
    <r>
      <rPr>
        <b/>
        <sz val="12"/>
        <color rgb="FF00B050"/>
        <rFont val="Calibri"/>
        <family val="2"/>
        <scheme val="minor"/>
      </rPr>
      <t xml:space="preserve"> </t>
    </r>
    <r>
      <rPr>
        <b/>
        <sz val="12"/>
        <color rgb="FF00B0F0"/>
        <rFont val="Calibri"/>
        <family val="2"/>
        <scheme val="minor"/>
      </rPr>
      <t>(column)</t>
    </r>
    <r>
      <rPr>
        <b/>
        <sz val="12"/>
        <color rgb="FF00B050"/>
        <rFont val="Calibri"/>
        <family val="2"/>
        <scheme val="minor"/>
      </rPr>
      <t xml:space="preserve"> and your measured </t>
    </r>
    <r>
      <rPr>
        <b/>
        <i/>
        <sz val="12"/>
        <color rgb="FF00B0F0"/>
        <rFont val="Calibri"/>
        <family val="2"/>
        <scheme val="minor"/>
      </rPr>
      <t>Near Distance</t>
    </r>
    <r>
      <rPr>
        <b/>
        <sz val="12"/>
        <color rgb="FF00B0F0"/>
        <rFont val="Calibri"/>
        <family val="2"/>
        <scheme val="minor"/>
      </rPr>
      <t xml:space="preserve"> (row).</t>
    </r>
    <r>
      <rPr>
        <b/>
        <i/>
        <sz val="12"/>
        <color rgb="FF00B050"/>
        <rFont val="Calibri"/>
        <family val="2"/>
        <scheme val="minor"/>
      </rPr>
      <t xml:space="preserve">                              </t>
    </r>
    <r>
      <rPr>
        <b/>
        <i/>
        <u/>
        <sz val="12"/>
        <color rgb="FF00B0F0"/>
        <rFont val="Calibri"/>
        <family val="2"/>
        <scheme val="minor"/>
      </rPr>
      <t>Please study the annotated example, shown at right.</t>
    </r>
  </si>
  <si>
    <r>
      <t xml:space="preserve">  </t>
    </r>
    <r>
      <rPr>
        <b/>
        <i/>
        <sz val="12"/>
        <color rgb="FF00B0F0"/>
        <rFont val="Calibri"/>
        <family val="2"/>
        <scheme val="minor"/>
      </rPr>
      <t xml:space="preserve">  film or sensor plane to the</t>
    </r>
    <r>
      <rPr>
        <b/>
        <i/>
        <u/>
        <sz val="12"/>
        <color rgb="FF00B0F0"/>
        <rFont val="Calibri"/>
        <family val="2"/>
        <scheme val="minor"/>
      </rPr>
      <t xml:space="preserve"> Nearest subject</t>
    </r>
    <r>
      <rPr>
        <b/>
        <sz val="12"/>
        <color rgb="FF00B050"/>
        <rFont val="Calibri"/>
        <family val="2"/>
        <scheme val="minor"/>
      </rPr>
      <t xml:space="preserve"> in your framed composition.  </t>
    </r>
  </si>
  <si>
    <t>Read this</t>
  </si>
  <si>
    <r>
      <t xml:space="preserve"> This is the</t>
    </r>
    <r>
      <rPr>
        <b/>
        <sz val="13.5"/>
        <color rgb="FF00B0F0"/>
        <rFont val="Calibri"/>
        <family val="2"/>
        <scheme val="minor"/>
      </rPr>
      <t xml:space="preserve"> f-Number at which Diffraction will just BEGIN to inhibit your Desired Final Image Resolution, at your specified Enlargement Factor and Viewing Distance.</t>
    </r>
    <r>
      <rPr>
        <b/>
        <sz val="13.5"/>
        <color rgb="FF0070C0"/>
        <rFont val="Calibri"/>
        <family val="2"/>
        <scheme val="minor"/>
      </rPr>
      <t xml:space="preserve"> </t>
    </r>
  </si>
  <si>
    <r>
      <t>Maximum Permissible CoC Diameter (in mm) = (</t>
    </r>
    <r>
      <rPr>
        <b/>
        <u/>
        <sz val="11"/>
        <color rgb="FF7030A0"/>
        <rFont val="Calibri"/>
        <family val="2"/>
        <scheme val="minor"/>
      </rPr>
      <t>viewing distance, in cm</t>
    </r>
    <r>
      <rPr>
        <b/>
        <sz val="11"/>
        <color rgb="FF7030A0"/>
        <rFont val="Calibri"/>
        <family val="2"/>
        <scheme val="minor"/>
      </rPr>
      <t xml:space="preserve"> / 25 cm ) / </t>
    </r>
    <r>
      <rPr>
        <b/>
        <u/>
        <sz val="11"/>
        <color rgb="FF7030A0"/>
        <rFont val="Calibri"/>
        <family val="2"/>
        <scheme val="minor"/>
      </rPr>
      <t>desired final image resolution, in lp/mm for a 25 cm viewing distance</t>
    </r>
    <r>
      <rPr>
        <b/>
        <sz val="11"/>
        <color rgb="FF7030A0"/>
        <rFont val="Calibri"/>
        <family val="2"/>
        <scheme val="minor"/>
      </rPr>
      <t xml:space="preserve"> / </t>
    </r>
    <r>
      <rPr>
        <b/>
        <u/>
        <sz val="11"/>
        <color rgb="FF7030A0"/>
        <rFont val="Calibri"/>
        <family val="2"/>
        <scheme val="minor"/>
      </rPr>
      <t>enlargement factor</t>
    </r>
    <r>
      <rPr>
        <b/>
        <sz val="11"/>
        <color rgb="FF7030A0"/>
        <rFont val="Calibri"/>
        <family val="2"/>
        <scheme val="minor"/>
      </rPr>
      <t xml:space="preserve"> / 2 lines per line pair</t>
    </r>
  </si>
  <si>
    <t>Equations used:</t>
  </si>
  <si>
    <t>Equation used:</t>
  </si>
  <si>
    <r>
      <t xml:space="preserve">Keep in mind that it’s advantageous to calculate DoF or Hyperfocal Distance with the intention of making a </t>
    </r>
    <r>
      <rPr>
        <b/>
        <i/>
        <sz val="11"/>
        <color rgb="FF0070C0"/>
        <rFont val="Calibri"/>
        <family val="2"/>
        <scheme val="minor"/>
      </rPr>
      <t>smaller</t>
    </r>
    <r>
      <rPr>
        <b/>
        <sz val="11"/>
        <color rgb="FF0070C0"/>
        <rFont val="Calibri"/>
        <family val="2"/>
        <scheme val="minor"/>
      </rPr>
      <t xml:space="preserve"> print than is maximally possible, given your sensor’s pixel count. Just as with</t>
    </r>
  </si>
  <si>
    <r>
      <t xml:space="preserve">f-Number.  But, if you want to shoot every scene to support your largest possible print size, feel free to shoot shallower subject spaces and/or use larger f-Numbers, thus </t>
    </r>
    <r>
      <rPr>
        <b/>
        <i/>
        <sz val="11"/>
        <color rgb="FF0070C0"/>
        <rFont val="Calibri"/>
        <family val="2"/>
        <scheme val="minor"/>
      </rPr>
      <t>suffering</t>
    </r>
    <r>
      <rPr>
        <b/>
        <sz val="11"/>
        <color rgb="FF0070C0"/>
        <rFont val="Calibri"/>
        <family val="2"/>
        <scheme val="minor"/>
      </rPr>
      <t xml:space="preserve"> longer exposures</t>
    </r>
  </si>
  <si>
    <r>
      <t xml:space="preserve">  Specify your </t>
    </r>
    <r>
      <rPr>
        <b/>
        <sz val="12"/>
        <color rgb="FF00B0F0"/>
        <rFont val="Calibri"/>
        <family val="2"/>
        <scheme val="minor"/>
      </rPr>
      <t>Sensor Width,</t>
    </r>
    <r>
      <rPr>
        <b/>
        <sz val="12"/>
        <color rgb="FF00B050"/>
        <rFont val="Calibri"/>
        <family val="2"/>
        <scheme val="minor"/>
      </rPr>
      <t xml:space="preserve"> in pixels</t>
    </r>
  </si>
  <si>
    <r>
      <t xml:space="preserve">  Specify your </t>
    </r>
    <r>
      <rPr>
        <b/>
        <sz val="12"/>
        <color rgb="FF00B0F0"/>
        <rFont val="Calibri"/>
        <family val="2"/>
        <scheme val="minor"/>
      </rPr>
      <t>Sensor Height,</t>
    </r>
    <r>
      <rPr>
        <b/>
        <sz val="12"/>
        <color rgb="FF00B050"/>
        <rFont val="Calibri"/>
        <family val="2"/>
        <scheme val="minor"/>
      </rPr>
      <t xml:space="preserve"> in pixels</t>
    </r>
  </si>
  <si>
    <r>
      <t xml:space="preserve">  Specify </t>
    </r>
    <r>
      <rPr>
        <b/>
        <i/>
        <u/>
        <sz val="12"/>
        <color rgb="FF00B050"/>
        <rFont val="Calibri"/>
        <family val="2"/>
        <scheme val="minor"/>
      </rPr>
      <t>your</t>
    </r>
    <r>
      <rPr>
        <b/>
        <sz val="12"/>
        <color rgb="FF00B050"/>
        <rFont val="Calibri"/>
        <family val="2"/>
        <scheme val="minor"/>
      </rPr>
      <t xml:space="preserve"> </t>
    </r>
    <r>
      <rPr>
        <b/>
        <sz val="12"/>
        <color rgb="FF00B0F0"/>
        <rFont val="Calibri"/>
        <family val="2"/>
        <scheme val="minor"/>
      </rPr>
      <t>Desired Final Image Resolution,</t>
    </r>
    <r>
      <rPr>
        <b/>
        <sz val="12"/>
        <color rgb="FF00B050"/>
        <rFont val="Calibri"/>
        <family val="2"/>
        <scheme val="minor"/>
      </rPr>
      <t xml:space="preserve"> expressed as the lp/mm </t>
    </r>
    <r>
      <rPr>
        <b/>
        <i/>
        <u/>
        <sz val="12"/>
        <color rgb="FF00B050"/>
        <rFont val="Calibri"/>
        <family val="2"/>
        <scheme val="minor"/>
      </rPr>
      <t>you</t>
    </r>
    <r>
      <rPr>
        <b/>
        <i/>
        <sz val="12"/>
        <color rgb="FF00B050"/>
        <rFont val="Calibri"/>
        <family val="2"/>
        <scheme val="minor"/>
      </rPr>
      <t xml:space="preserve"> </t>
    </r>
    <r>
      <rPr>
        <b/>
        <sz val="12"/>
        <color rgb="FF00B050"/>
        <rFont val="Calibri"/>
        <family val="2"/>
        <scheme val="minor"/>
      </rPr>
      <t xml:space="preserve">require for a 25cm viewing distance, even if your final images will be viewed at greater distances. </t>
    </r>
  </si>
  <si>
    <t>Read the "Desired Resolution" tab, below.</t>
  </si>
  <si>
    <r>
      <t xml:space="preserve">  Specify </t>
    </r>
    <r>
      <rPr>
        <b/>
        <i/>
        <u/>
        <sz val="12"/>
        <color rgb="FF00B050"/>
        <rFont val="Calibri"/>
        <family val="2"/>
        <scheme val="minor"/>
      </rPr>
      <t xml:space="preserve">your </t>
    </r>
    <r>
      <rPr>
        <b/>
        <sz val="12"/>
        <color rgb="FF00B0F0"/>
        <rFont val="Calibri"/>
        <family val="2"/>
        <scheme val="minor"/>
      </rPr>
      <t xml:space="preserve">Anticipated Minimum Viewing Distance, expressed in cm. </t>
    </r>
    <r>
      <rPr>
        <b/>
        <sz val="12"/>
        <color rgb="FF00B050"/>
        <rFont val="Calibri"/>
        <family val="2"/>
        <scheme val="minor"/>
      </rPr>
      <t xml:space="preserve"> How closely do </t>
    </r>
    <r>
      <rPr>
        <b/>
        <i/>
        <u/>
        <sz val="12"/>
        <color rgb="FF00B050"/>
        <rFont val="Calibri"/>
        <family val="2"/>
        <scheme val="minor"/>
      </rPr>
      <t>you</t>
    </r>
    <r>
      <rPr>
        <b/>
        <sz val="12"/>
        <color rgb="FF00B050"/>
        <rFont val="Calibri"/>
        <family val="2"/>
        <scheme val="minor"/>
      </rPr>
      <t xml:space="preserve"> want your final images to survive scrutiny?  (Those with healthy or corrected vision can focus a closely as 25cm.)</t>
    </r>
  </si>
  <si>
    <r>
      <t xml:space="preserve">      </t>
    </r>
    <r>
      <rPr>
        <b/>
        <sz val="12"/>
        <rFont val="Calibri"/>
        <family val="2"/>
        <scheme val="minor"/>
      </rPr>
      <t>Quick Start Tip:</t>
    </r>
    <r>
      <rPr>
        <sz val="12"/>
        <rFont val="Calibri"/>
        <family val="2"/>
        <scheme val="minor"/>
      </rPr>
      <t xml:space="preserve">  Try a value of </t>
    </r>
    <r>
      <rPr>
        <b/>
        <sz val="12"/>
        <rFont val="Calibri"/>
        <family val="2"/>
        <scheme val="minor"/>
      </rPr>
      <t>25 cm</t>
    </r>
    <r>
      <rPr>
        <sz val="12"/>
        <rFont val="Calibri"/>
        <family val="2"/>
        <scheme val="minor"/>
      </rPr>
      <t>, unless you are certain your final images will not be viewed that closely - or you prefer to assume that most will view from a greater specified distance.</t>
    </r>
  </si>
  <si>
    <r>
      <t xml:space="preserve">You can give yourself additional DoF, allowing you to shoot deeper subject spaces at the same f-Number, by </t>
    </r>
    <r>
      <rPr>
        <b/>
        <i/>
        <u/>
        <sz val="11"/>
        <color rgb="FF0070C0"/>
        <rFont val="Calibri"/>
        <family val="2"/>
        <scheme val="minor"/>
      </rPr>
      <t>assuming</t>
    </r>
    <r>
      <rPr>
        <b/>
        <sz val="11"/>
        <color rgb="FF0070C0"/>
        <rFont val="Calibri"/>
        <family val="2"/>
        <scheme val="minor"/>
      </rPr>
      <t xml:space="preserve"> that no one will stand any closer than the diagonal of your anticipated print,</t>
    </r>
  </si>
  <si>
    <r>
      <t xml:space="preserve">for example.  However, this </t>
    </r>
    <r>
      <rPr>
        <b/>
        <i/>
        <u/>
        <sz val="11"/>
        <color rgb="FF0070C0"/>
        <rFont val="Calibri"/>
        <family val="2"/>
        <scheme val="minor"/>
      </rPr>
      <t>assumption</t>
    </r>
    <r>
      <rPr>
        <b/>
        <sz val="11"/>
        <color rgb="FF0070C0"/>
        <rFont val="Calibri"/>
        <family val="2"/>
        <scheme val="minor"/>
      </rPr>
      <t xml:space="preserve"> can lead to disappointment, in part because you might find </t>
    </r>
    <r>
      <rPr>
        <b/>
        <i/>
        <u/>
        <sz val="11"/>
        <color rgb="FF0070C0"/>
        <rFont val="Calibri"/>
        <family val="2"/>
        <scheme val="minor"/>
      </rPr>
      <t>yourself</t>
    </r>
    <r>
      <rPr>
        <b/>
        <sz val="11"/>
        <color rgb="FF0070C0"/>
        <rFont val="Calibri"/>
        <family val="2"/>
        <scheme val="minor"/>
      </rPr>
      <t xml:space="preserve"> pixel-peeping at a closer viewing distance than you specified here, for calculation of your</t>
    </r>
  </si>
  <si>
    <r>
      <t xml:space="preserve">customized </t>
    </r>
    <r>
      <rPr>
        <b/>
        <sz val="11"/>
        <color rgb="FF00B0F0"/>
        <rFont val="Calibri"/>
        <family val="2"/>
        <scheme val="minor"/>
      </rPr>
      <t xml:space="preserve">Maximum Permissible CoC Diameter </t>
    </r>
    <r>
      <rPr>
        <b/>
        <sz val="11"/>
        <color rgb="FF0070C0"/>
        <rFont val="Calibri"/>
        <family val="2"/>
        <scheme val="minor"/>
      </rPr>
      <t xml:space="preserve">(below). Always evaluate DoF (and/or diffraction) at the intended enlargement factor and viewing distance. </t>
    </r>
    <r>
      <rPr>
        <b/>
        <sz val="11"/>
        <color rgb="FFFF0000"/>
        <rFont val="Calibri"/>
        <family val="2"/>
        <scheme val="minor"/>
      </rPr>
      <t>Read the "Viewing Distance" tab, below.</t>
    </r>
  </si>
  <si>
    <t xml:space="preserve"> for any given combination of Desired Final Image Resolution, Maximum Anticipated Enlargement Factor, and Minimum Anticipated Viewing Distance.</t>
  </si>
  <si>
    <r>
      <t xml:space="preserve"> Stopping down much further than this, in a quest for additional DoF, is </t>
    </r>
    <r>
      <rPr>
        <b/>
        <i/>
        <u/>
        <sz val="12"/>
        <color rgb="FFFF0000"/>
        <rFont val="Calibri"/>
        <family val="2"/>
        <scheme val="minor"/>
      </rPr>
      <t>counterproductive,</t>
    </r>
    <r>
      <rPr>
        <b/>
        <sz val="12"/>
        <color rgb="FFFF0000"/>
        <rFont val="Calibri"/>
        <family val="2"/>
        <scheme val="minor"/>
      </rPr>
      <t xml:space="preserve"> as Diffraction </t>
    </r>
    <r>
      <rPr>
        <b/>
        <i/>
        <u/>
        <sz val="12"/>
        <color rgb="FFFF0000"/>
        <rFont val="Calibri"/>
        <family val="2"/>
        <scheme val="minor"/>
      </rPr>
      <t>can visibly soften the entire image uniformly,</t>
    </r>
    <r>
      <rPr>
        <b/>
        <sz val="12"/>
        <color rgb="FFFF0000"/>
        <rFont val="Calibri"/>
        <family val="2"/>
        <scheme val="minor"/>
      </rPr>
      <t xml:space="preserve"> not just at the Near and Far limits of DoF, </t>
    </r>
  </si>
  <si>
    <t>Modified, here, as follows (using the same arithmetic, essentially, but working with dissimilar distance units):</t>
  </si>
  <si>
    <t>Minimum f-Number required for sufficient DoF, ignoring the impact of Diffraction = (Far - Near)/Near/Far)/2*(FL^2/CoC)</t>
  </si>
  <si>
    <t xml:space="preserve">When you move the sensor in a digital camera relative to the lens, the plane in object space that is sharply focused moves as well. How far can you move the sensor before a sharply focused feature goes out of focus? To answer </t>
  </si>
  <si>
    <r>
      <rPr>
        <b/>
        <sz val="11"/>
        <color theme="1"/>
        <rFont val="Calibri"/>
        <family val="2"/>
        <scheme val="minor"/>
      </rPr>
      <t>circle</t>
    </r>
    <r>
      <rPr>
        <b/>
        <sz val="11"/>
        <color rgb="FFFF0000"/>
        <rFont val="Calibri"/>
        <family val="2"/>
        <scheme val="minor"/>
      </rPr>
      <t xml:space="preserve"> </t>
    </r>
    <r>
      <rPr>
        <b/>
        <sz val="11"/>
        <rFont val="Calibri"/>
        <family val="2"/>
        <scheme val="minor"/>
      </rPr>
      <t>is arbitrary,</t>
    </r>
    <r>
      <rPr>
        <b/>
        <sz val="11"/>
        <color rgb="FFFF0000"/>
        <rFont val="Calibri"/>
        <family val="2"/>
        <scheme val="minor"/>
      </rPr>
      <t xml:space="preserve"> but a reasonable choice is to make it equal in diameter to the width of a pixel.</t>
    </r>
  </si>
  <si>
    <t>this question, we must first define what we mean by "out of focus". The standard definition is that the width of the blurred image of the feature has become larger on the sensor than some maximum allowable circle of confusion. The size of this</t>
  </si>
  <si>
    <t>I've concluded, based on the f-Numbers at which resolution begins to decline due to diffraction - as documented in Imatest results for many of the highest resolving lenses, across various sensors, that</t>
  </si>
  <si>
    <r>
      <t xml:space="preserve">all CMOS sensors equipped with AA filters have an effective pixel count, for the purpose of identifying the smallest practical CoC diameter for DoF calculations, </t>
    </r>
    <r>
      <rPr>
        <b/>
        <i/>
        <u/>
        <sz val="14"/>
        <color rgb="FFFF0000"/>
        <rFont val="Calibri"/>
        <family val="2"/>
        <scheme val="minor"/>
      </rPr>
      <t>no better than</t>
    </r>
    <r>
      <rPr>
        <b/>
        <sz val="14"/>
        <color rgb="FFFF0000"/>
        <rFont val="Calibri"/>
        <family val="2"/>
        <scheme val="minor"/>
      </rPr>
      <t xml:space="preserve"> 83.75%</t>
    </r>
    <r>
      <rPr>
        <b/>
        <sz val="14"/>
        <color rgb="FF00B0F0"/>
        <rFont val="Calibri"/>
        <family val="2"/>
        <scheme val="minor"/>
      </rPr>
      <t xml:space="preserve"> of the published</t>
    </r>
  </si>
  <si>
    <t>counts. So, if Marc Levoy's DoF calculation suggests f/16 is necessary for a given sensor's pixel pitch, in truth, there's no reason to stop down any further than f/13.4.  It could be even less than that, as</t>
  </si>
  <si>
    <r>
      <rPr>
        <b/>
        <sz val="12"/>
        <color rgb="FFFF0000"/>
        <rFont val="Calibri"/>
        <family val="2"/>
      </rPr>
      <t xml:space="preserve">lens/sensor combination for which you can find </t>
    </r>
    <r>
      <rPr>
        <b/>
        <i/>
        <sz val="12"/>
        <color rgb="FFFF0000"/>
        <rFont val="Calibri"/>
        <family val="2"/>
      </rPr>
      <t>Imatest</t>
    </r>
    <r>
      <rPr>
        <b/>
        <sz val="12"/>
        <color rgb="FFFF0000"/>
        <rFont val="Calibri"/>
        <family val="2"/>
      </rPr>
      <t xml:space="preserve"> results, online.</t>
    </r>
    <r>
      <rPr>
        <b/>
        <sz val="12"/>
        <color rgb="FF00B050"/>
        <rFont val="Calibri"/>
        <family val="2"/>
      </rPr>
      <t xml:space="preserve">  </t>
    </r>
    <r>
      <rPr>
        <b/>
        <sz val="12"/>
        <color rgb="FFFF0000"/>
        <rFont val="Calibri"/>
        <family val="2"/>
      </rPr>
      <t>On following these instructions, if you discover that your calculated</t>
    </r>
    <r>
      <rPr>
        <b/>
        <sz val="12"/>
        <color rgb="FF00B050"/>
        <rFont val="Calibri"/>
        <family val="2"/>
      </rPr>
      <t xml:space="preserve"> </t>
    </r>
    <r>
      <rPr>
        <b/>
        <sz val="12"/>
        <color rgb="FF00B0F0"/>
        <rFont val="Calibri"/>
        <family val="2"/>
      </rPr>
      <t>Maximum Permissible CoC Diameter</t>
    </r>
    <r>
      <rPr>
        <b/>
        <sz val="12"/>
        <color rgb="FF00B050"/>
        <rFont val="Calibri"/>
        <family val="2"/>
      </rPr>
      <t xml:space="preserve"> </t>
    </r>
    <r>
      <rPr>
        <b/>
        <sz val="12"/>
        <color rgb="FFFF0000"/>
        <rFont val="Calibri"/>
        <family val="2"/>
      </rPr>
      <t xml:space="preserve">is </t>
    </r>
    <r>
      <rPr>
        <b/>
        <i/>
        <u/>
        <sz val="12"/>
        <color rgb="FFFF0000"/>
        <rFont val="Calibri"/>
        <family val="2"/>
      </rPr>
      <t>NOT too small,</t>
    </r>
    <r>
      <rPr>
        <b/>
        <sz val="12"/>
        <color rgb="FFFF0000"/>
        <rFont val="Calibri"/>
        <family val="2"/>
      </rPr>
      <t xml:space="preserve"> then it's OK to use</t>
    </r>
  </si>
  <si>
    <t xml:space="preserve">https://opticallimits.com/ </t>
  </si>
  <si>
    <t>https://www.ephotozine.com/</t>
  </si>
  <si>
    <t>https://www.imatest.com/imaging/sharpness/</t>
  </si>
  <si>
    <t>https://photographylife.com/lens-reviews</t>
  </si>
  <si>
    <t>"LW/PH" means "Line Widths per Picture Height" or, for our purposes here, "LW per Sensor Height."</t>
  </si>
  <si>
    <t xml:space="preserve">      If interested, study this page:</t>
  </si>
  <si>
    <t>https://photozone.de/Reviews</t>
  </si>
  <si>
    <t>(older site, with some test results for older lenses than the new parent site, Optical Limits, above)</t>
  </si>
  <si>
    <t>Note:  DXOMARK Lens Reviews do not use Imatest MTF50 LW/PH scores to measure resolution.</t>
  </si>
  <si>
    <t>https://www.dxomark.com/camera-lenses/reviews/</t>
  </si>
  <si>
    <t xml:space="preserve">Source:  </t>
  </si>
  <si>
    <t>https://opticallimits.com/sony/sigma-16mm-f-1-4-dc-dn-contemporary-review/</t>
  </si>
  <si>
    <r>
      <rPr>
        <b/>
        <sz val="14"/>
        <color rgb="FF00B050"/>
        <rFont val="Calibri"/>
        <family val="2"/>
      </rPr>
      <t xml:space="preserve">Step 2: </t>
    </r>
    <r>
      <rPr>
        <b/>
        <sz val="12"/>
        <color rgb="FF00B050"/>
        <rFont val="Calibri"/>
        <family val="2"/>
      </rPr>
      <t xml:space="preserve"> Once you have found an </t>
    </r>
    <r>
      <rPr>
        <b/>
        <i/>
        <sz val="12"/>
        <color rgb="FF0070C0"/>
        <rFont val="Calibri"/>
        <family val="2"/>
      </rPr>
      <t>Imatest MTF50 LW/PH</t>
    </r>
    <r>
      <rPr>
        <b/>
        <sz val="12"/>
        <color rgb="FF00B050"/>
        <rFont val="Calibri"/>
        <family val="2"/>
      </rPr>
      <t xml:space="preserve"> chart for the lens/sensor combination of interest, find the highest </t>
    </r>
    <r>
      <rPr>
        <b/>
        <sz val="12"/>
        <color rgb="FF00B0F0"/>
        <rFont val="Calibri"/>
        <family val="2"/>
      </rPr>
      <t>LW/PH</t>
    </r>
    <r>
      <rPr>
        <b/>
        <sz val="12"/>
        <color rgb="FF00B050"/>
        <rFont val="Calibri"/>
        <family val="2"/>
      </rPr>
      <t xml:space="preserve"> value across all f-Numbers. (You might have to interpolate a value with some charts.)</t>
    </r>
  </si>
  <si>
    <t xml:space="preserve">  Specify the highest MTF50 LW/PH value seen in the Imatest chart for the lens/sensor of interest. </t>
  </si>
  <si>
    <t>https://www.digicamdb.com/</t>
  </si>
  <si>
    <t xml:space="preserve">Sensor specifications can be found here:  </t>
  </si>
  <si>
    <r>
      <rPr>
        <b/>
        <sz val="14"/>
        <color rgb="FF00B050"/>
        <rFont val="Calibri"/>
        <family val="2"/>
      </rPr>
      <t xml:space="preserve">Step 5: </t>
    </r>
    <r>
      <rPr>
        <b/>
        <sz val="12"/>
        <color rgb="FF00B050"/>
        <rFont val="Calibri"/>
        <family val="2"/>
      </rPr>
      <t xml:space="preserve"> </t>
    </r>
  </si>
  <si>
    <r>
      <t xml:space="preserve">deeper subject spaces or using wider apertures, for faster shutter speeds and/or lower ISO settings.  </t>
    </r>
    <r>
      <rPr>
        <b/>
        <i/>
        <u/>
        <sz val="12"/>
        <color rgb="FF7030A0"/>
        <rFont val="Calibri"/>
        <family val="2"/>
        <scheme val="minor"/>
      </rPr>
      <t>I do not recommend</t>
    </r>
    <r>
      <rPr>
        <b/>
        <sz val="12"/>
        <color rgb="FF7030A0"/>
        <rFont val="Calibri"/>
        <family val="2"/>
        <scheme val="minor"/>
      </rPr>
      <t xml:space="preserve"> reducing your originally specified</t>
    </r>
    <r>
      <rPr>
        <b/>
        <sz val="12"/>
        <color rgb="FF00B050"/>
        <rFont val="Calibri"/>
        <family val="2"/>
        <scheme val="minor"/>
      </rPr>
      <t xml:space="preserve"> </t>
    </r>
    <r>
      <rPr>
        <b/>
        <sz val="12"/>
        <color rgb="FF00B0F0"/>
        <rFont val="Calibri"/>
        <family val="2"/>
        <scheme val="minor"/>
      </rPr>
      <t>Desired Final Image Resolution</t>
    </r>
    <r>
      <rPr>
        <b/>
        <sz val="12"/>
        <color rgb="FF7030A0"/>
        <rFont val="Calibri"/>
        <family val="2"/>
        <scheme val="minor"/>
      </rPr>
      <t xml:space="preserve"> or increasing your </t>
    </r>
  </si>
  <si>
    <r>
      <rPr>
        <b/>
        <sz val="12"/>
        <color rgb="FF7030A0"/>
        <rFont val="Calibri"/>
        <family val="2"/>
        <scheme val="minor"/>
      </rPr>
      <t>originally specified</t>
    </r>
    <r>
      <rPr>
        <b/>
        <sz val="12"/>
        <color rgb="FF00B050"/>
        <rFont val="Calibri"/>
        <family val="2"/>
        <scheme val="minor"/>
      </rPr>
      <t xml:space="preserve"> </t>
    </r>
    <r>
      <rPr>
        <b/>
        <sz val="12"/>
        <color rgb="FF00B0F0"/>
        <rFont val="Calibri"/>
        <family val="2"/>
        <scheme val="minor"/>
      </rPr>
      <t>Minimum Anticipated Viewing Distance</t>
    </r>
    <r>
      <rPr>
        <b/>
        <sz val="12"/>
        <color rgb="FF00B050"/>
        <rFont val="Calibri"/>
        <family val="2"/>
        <scheme val="minor"/>
      </rPr>
      <t xml:space="preserve">, </t>
    </r>
    <r>
      <rPr>
        <b/>
        <sz val="12"/>
        <color rgb="FF7030A0"/>
        <rFont val="Calibri"/>
        <family val="2"/>
        <scheme val="minor"/>
      </rPr>
      <t xml:space="preserve">but that's </t>
    </r>
    <r>
      <rPr>
        <b/>
        <i/>
        <u/>
        <sz val="12"/>
        <color rgb="FF7030A0"/>
        <rFont val="Calibri"/>
        <family val="2"/>
        <scheme val="minor"/>
      </rPr>
      <t>your</t>
    </r>
    <r>
      <rPr>
        <b/>
        <sz val="12"/>
        <color rgb="FF7030A0"/>
        <rFont val="Calibri"/>
        <family val="2"/>
        <scheme val="minor"/>
      </rPr>
      <t xml:space="preserve"> choice, and would provide another way to enlarge your calculated</t>
    </r>
    <r>
      <rPr>
        <b/>
        <sz val="12"/>
        <color rgb="FF00B050"/>
        <rFont val="Calibri"/>
        <family val="2"/>
        <scheme val="minor"/>
      </rPr>
      <t xml:space="preserve"> </t>
    </r>
    <r>
      <rPr>
        <b/>
        <sz val="12"/>
        <color rgb="FF00B0F0"/>
        <rFont val="Calibri"/>
        <family val="2"/>
        <scheme val="minor"/>
      </rPr>
      <t>Maximum Permissible CoC Diameter</t>
    </r>
    <r>
      <rPr>
        <b/>
        <sz val="12"/>
        <color rgb="FF00B050"/>
        <rFont val="Calibri"/>
        <family val="2"/>
        <scheme val="minor"/>
      </rPr>
      <t xml:space="preserve"> </t>
    </r>
    <r>
      <rPr>
        <b/>
        <sz val="12"/>
        <color rgb="FF7030A0"/>
        <rFont val="Calibri"/>
        <family val="2"/>
        <scheme val="minor"/>
      </rPr>
      <t>for DoF calculations, so</t>
    </r>
  </si>
  <si>
    <r>
      <rPr>
        <b/>
        <sz val="14"/>
        <color rgb="FF00B050"/>
        <rFont val="Calibri"/>
        <family val="2"/>
      </rPr>
      <t xml:space="preserve">Step 1: </t>
    </r>
    <r>
      <rPr>
        <b/>
        <sz val="12"/>
        <color rgb="FF00B050"/>
        <rFont val="Calibri"/>
        <family val="2"/>
      </rPr>
      <t xml:space="preserve"> Use the Search fields found at the following sites, to lookup </t>
    </r>
    <r>
      <rPr>
        <b/>
        <i/>
        <sz val="12"/>
        <color rgb="FF7030A0"/>
        <rFont val="Calibri"/>
        <family val="2"/>
      </rPr>
      <t>Imatest MTF50 LW/PH</t>
    </r>
    <r>
      <rPr>
        <b/>
        <sz val="12"/>
        <color rgb="FF00B050"/>
        <rFont val="Calibri"/>
        <family val="2"/>
      </rPr>
      <t xml:space="preserve"> results for your lens/sensor combinations, to determine which of your lenses captures </t>
    </r>
    <r>
      <rPr>
        <b/>
        <i/>
        <u/>
        <sz val="12"/>
        <color rgb="FF00B050"/>
        <rFont val="Calibri"/>
        <family val="2"/>
      </rPr>
      <t>the highest resolution</t>
    </r>
    <r>
      <rPr>
        <b/>
        <sz val="12"/>
        <color rgb="FF00B050"/>
        <rFont val="Calibri"/>
        <family val="2"/>
      </rPr>
      <t xml:space="preserve">. </t>
    </r>
  </si>
  <si>
    <r>
      <rPr>
        <b/>
        <sz val="14"/>
        <color rgb="FF00B050"/>
        <rFont val="Calibri"/>
        <family val="2"/>
      </rPr>
      <t xml:space="preserve">Step 3: </t>
    </r>
    <r>
      <rPr>
        <b/>
        <sz val="12"/>
        <color rgb="FF00B050"/>
        <rFont val="Calibri"/>
        <family val="2"/>
      </rPr>
      <t xml:space="preserve"> Specify the following input values to calculate the smallest practical CoC diameter that can be resolved by the lens that has </t>
    </r>
    <r>
      <rPr>
        <b/>
        <i/>
        <u/>
        <sz val="12"/>
        <color rgb="FF00B050"/>
        <rFont val="Calibri"/>
        <family val="2"/>
      </rPr>
      <t>the highest resolution</t>
    </r>
    <r>
      <rPr>
        <b/>
        <sz val="12"/>
        <color rgb="FF00B050"/>
        <rFont val="Calibri"/>
        <family val="2"/>
      </rPr>
      <t>:</t>
    </r>
  </si>
  <si>
    <r>
      <t xml:space="preserve">  mm:  This is your </t>
    </r>
    <r>
      <rPr>
        <b/>
        <sz val="12"/>
        <color rgb="FF00B0F0"/>
        <rFont val="Calibri"/>
        <family val="2"/>
        <scheme val="minor"/>
      </rPr>
      <t>Imatest CoC Diameter</t>
    </r>
    <r>
      <rPr>
        <b/>
        <sz val="12"/>
        <color rgb="FF0070C0"/>
        <rFont val="Calibri"/>
        <family val="2"/>
        <scheme val="minor"/>
      </rPr>
      <t xml:space="preserve"> - the smallest CoC Diameter that can be resolved by your highest resolving lens/sensor combination, matching the smallest line width reported in your Imatest chart</t>
    </r>
    <r>
      <rPr>
        <b/>
        <sz val="12"/>
        <color rgb="FF7030A0"/>
        <rFont val="Calibri"/>
        <family val="2"/>
        <scheme val="minor"/>
      </rPr>
      <t xml:space="preserve">. </t>
    </r>
  </si>
  <si>
    <r>
      <t xml:space="preserve">     This </t>
    </r>
    <r>
      <rPr>
        <b/>
        <sz val="12"/>
        <color rgb="FF00B0F0"/>
        <rFont val="Calibri"/>
        <family val="2"/>
        <scheme val="minor"/>
      </rPr>
      <t>Imatest CoC Diameter</t>
    </r>
    <r>
      <rPr>
        <b/>
        <sz val="12"/>
        <color theme="10"/>
        <rFont val="Calibri"/>
        <family val="2"/>
        <scheme val="minor"/>
      </rPr>
      <t xml:space="preserve"> is needed to support the highest LW/PH value in the Imatest results, but </t>
    </r>
    <r>
      <rPr>
        <b/>
        <i/>
        <u/>
        <sz val="12"/>
        <color rgb="FFFF0000"/>
        <rFont val="Calibri"/>
        <family val="2"/>
        <scheme val="minor"/>
      </rPr>
      <t>it might not be small enough</t>
    </r>
    <r>
      <rPr>
        <b/>
        <i/>
        <sz val="12"/>
        <color rgb="FFFF0000"/>
        <rFont val="Calibri"/>
        <family val="2"/>
        <scheme val="minor"/>
      </rPr>
      <t xml:space="preserve"> </t>
    </r>
    <r>
      <rPr>
        <b/>
        <sz val="12"/>
        <color theme="10"/>
        <rFont val="Calibri"/>
        <family val="2"/>
        <scheme val="minor"/>
      </rPr>
      <t xml:space="preserve">to satisfy your </t>
    </r>
    <r>
      <rPr>
        <b/>
        <sz val="12"/>
        <color rgb="FF00B0F0"/>
        <rFont val="Calibri"/>
        <family val="2"/>
        <scheme val="minor"/>
      </rPr>
      <t>Desired Final Image Resolution</t>
    </r>
    <r>
      <rPr>
        <b/>
        <sz val="12"/>
        <color theme="10"/>
        <rFont val="Calibri"/>
        <family val="2"/>
        <scheme val="minor"/>
      </rPr>
      <t xml:space="preserve">, at your </t>
    </r>
    <r>
      <rPr>
        <b/>
        <sz val="12"/>
        <color rgb="FF00B0F0"/>
        <rFont val="Calibri"/>
        <family val="2"/>
        <scheme val="minor"/>
      </rPr>
      <t>Maximum</t>
    </r>
  </si>
  <si>
    <r>
      <t xml:space="preserve">     </t>
    </r>
    <r>
      <rPr>
        <b/>
        <sz val="12"/>
        <color rgb="FF00B0F0"/>
        <rFont val="Calibri"/>
        <family val="2"/>
        <scheme val="minor"/>
      </rPr>
      <t>Anticipated Enlargement Factor</t>
    </r>
    <r>
      <rPr>
        <b/>
        <sz val="12"/>
        <color theme="10"/>
        <rFont val="Calibri"/>
        <family val="2"/>
        <scheme val="minor"/>
      </rPr>
      <t xml:space="preserve"> and </t>
    </r>
    <r>
      <rPr>
        <b/>
        <sz val="12"/>
        <color rgb="FF00B0F0"/>
        <rFont val="Calibri"/>
        <family val="2"/>
        <scheme val="minor"/>
      </rPr>
      <t>Minimum Anticipated Viewing Distance</t>
    </r>
    <r>
      <rPr>
        <b/>
        <sz val="12"/>
        <color theme="10"/>
        <rFont val="Calibri"/>
        <family val="2"/>
        <scheme val="minor"/>
      </rPr>
      <t xml:space="preserve">. </t>
    </r>
    <r>
      <rPr>
        <b/>
        <sz val="12"/>
        <color rgb="FFFF0000"/>
        <rFont val="Calibri"/>
        <family val="2"/>
        <scheme val="minor"/>
      </rPr>
      <t xml:space="preserve">THIS would be a problem, because it means your specified </t>
    </r>
    <r>
      <rPr>
        <b/>
        <sz val="12"/>
        <color rgb="FF00B0F0"/>
        <rFont val="Calibri"/>
        <family val="2"/>
        <scheme val="minor"/>
      </rPr>
      <t>Maximum Anticipated Enlargement Factor</t>
    </r>
    <r>
      <rPr>
        <b/>
        <sz val="12"/>
        <color rgb="FFFF0000"/>
        <rFont val="Calibri"/>
        <family val="2"/>
        <scheme val="minor"/>
      </rPr>
      <t xml:space="preserve"> is </t>
    </r>
    <r>
      <rPr>
        <b/>
        <i/>
        <u/>
        <sz val="12"/>
        <color rgb="FFFF0000"/>
        <rFont val="Calibri"/>
        <family val="2"/>
        <scheme val="minor"/>
      </rPr>
      <t>greater</t>
    </r>
    <r>
      <rPr>
        <b/>
        <sz val="12"/>
        <color rgb="FFFF0000"/>
        <rFont val="Calibri"/>
        <family val="2"/>
        <scheme val="minor"/>
      </rPr>
      <t xml:space="preserve"> than can be</t>
    </r>
  </si>
  <si>
    <r>
      <t xml:space="preserve">     supported by your highest resolution lens, for your </t>
    </r>
    <r>
      <rPr>
        <b/>
        <sz val="12"/>
        <color rgb="FF00B0F0"/>
        <rFont val="Calibri"/>
        <family val="2"/>
        <scheme val="minor"/>
      </rPr>
      <t>Desired Final Image Resolution</t>
    </r>
    <r>
      <rPr>
        <b/>
        <sz val="12"/>
        <color rgb="FFFF0000"/>
        <rFont val="Calibri"/>
        <family val="2"/>
        <scheme val="minor"/>
      </rPr>
      <t xml:space="preserve"> and </t>
    </r>
    <r>
      <rPr>
        <b/>
        <sz val="12"/>
        <color rgb="FF00B0F0"/>
        <rFont val="Calibri"/>
        <family val="2"/>
        <scheme val="minor"/>
      </rPr>
      <t>Minimum Anticipated Viewing Distance.</t>
    </r>
    <r>
      <rPr>
        <b/>
        <sz val="12"/>
        <color rgb="FFFF0000"/>
        <rFont val="Calibri"/>
        <family val="2"/>
        <scheme val="minor"/>
      </rPr>
      <t xml:space="preserve"> </t>
    </r>
    <r>
      <rPr>
        <b/>
        <sz val="12"/>
        <color rgb="FF7030A0"/>
        <rFont val="Calibri"/>
        <family val="2"/>
        <scheme val="minor"/>
      </rPr>
      <t>Your "desires" might be unachievable, even with your highest resolution lens.</t>
    </r>
  </si>
  <si>
    <t xml:space="preserve">  This is your specified Sensor Height, in mm, from the Enlargement Factor subroutine, above.</t>
  </si>
  <si>
    <r>
      <rPr>
        <b/>
        <sz val="12"/>
        <color rgb="FFC00000"/>
        <rFont val="Calibri"/>
        <family val="2"/>
        <scheme val="minor"/>
      </rPr>
      <t xml:space="preserve">If and only if the value entered in Step 3, relates to your </t>
    </r>
    <r>
      <rPr>
        <b/>
        <i/>
        <u/>
        <sz val="12"/>
        <color rgb="FFC00000"/>
        <rFont val="Calibri"/>
        <family val="2"/>
        <scheme val="minor"/>
      </rPr>
      <t>highest resolution lens</t>
    </r>
    <r>
      <rPr>
        <b/>
        <sz val="12"/>
        <color rgb="FFC00000"/>
        <rFont val="Calibri"/>
        <family val="2"/>
        <scheme val="minor"/>
      </rPr>
      <t xml:space="preserve"> - AND - the instruction in Step 4 begins,</t>
    </r>
    <r>
      <rPr>
        <b/>
        <sz val="12"/>
        <color rgb="FF00B050"/>
        <rFont val="Calibri"/>
        <family val="2"/>
        <scheme val="minor"/>
      </rPr>
      <t xml:space="preserve"> </t>
    </r>
    <r>
      <rPr>
        <b/>
        <sz val="12"/>
        <color rgb="FFC00000"/>
        <rFont val="Calibri"/>
        <family val="2"/>
        <scheme val="minor"/>
      </rPr>
      <t xml:space="preserve">"Your Imatest CoC Diameter is LARGER…", </t>
    </r>
    <r>
      <rPr>
        <b/>
        <i/>
        <u/>
        <sz val="12"/>
        <color rgb="FFC00000"/>
        <rFont val="Calibri"/>
        <family val="2"/>
        <scheme val="minor"/>
      </rPr>
      <t>you should reduce your unrealistic</t>
    </r>
    <r>
      <rPr>
        <b/>
        <sz val="12"/>
        <color rgb="FF00B050"/>
        <rFont val="Calibri"/>
        <family val="2"/>
        <scheme val="minor"/>
      </rPr>
      <t xml:space="preserve"> </t>
    </r>
    <r>
      <rPr>
        <b/>
        <sz val="12"/>
        <color rgb="FF00B0F0"/>
        <rFont val="Calibri"/>
        <family val="2"/>
        <scheme val="minor"/>
      </rPr>
      <t>Maximum</t>
    </r>
  </si>
  <si>
    <r>
      <rPr>
        <b/>
        <sz val="12"/>
        <color rgb="FF00B0F0"/>
        <rFont val="Calibri"/>
        <family val="2"/>
        <scheme val="minor"/>
      </rPr>
      <t xml:space="preserve">Anticipated Enlargement Factor.  </t>
    </r>
    <r>
      <rPr>
        <b/>
        <sz val="12"/>
        <color rgb="FF00B050"/>
        <rFont val="Calibri"/>
        <family val="2"/>
        <scheme val="minor"/>
      </rPr>
      <t xml:space="preserve">This will </t>
    </r>
    <r>
      <rPr>
        <b/>
        <i/>
        <u/>
        <sz val="12"/>
        <color rgb="FF00B050"/>
        <rFont val="Calibri"/>
        <family val="2"/>
        <scheme val="minor"/>
      </rPr>
      <t>enlarge</t>
    </r>
    <r>
      <rPr>
        <b/>
        <sz val="12"/>
        <color rgb="FF00B050"/>
        <rFont val="Calibri"/>
        <family val="2"/>
        <scheme val="minor"/>
      </rPr>
      <t xml:space="preserve"> your calculated </t>
    </r>
    <r>
      <rPr>
        <b/>
        <sz val="12"/>
        <color rgb="FF00B0F0"/>
        <rFont val="Calibri"/>
        <family val="2"/>
        <scheme val="minor"/>
      </rPr>
      <t>Maximum</t>
    </r>
    <r>
      <rPr>
        <b/>
        <sz val="12"/>
        <color rgb="FF00B050"/>
        <rFont val="Calibri"/>
        <family val="2"/>
        <scheme val="minor"/>
      </rPr>
      <t xml:space="preserve"> </t>
    </r>
    <r>
      <rPr>
        <b/>
        <sz val="12"/>
        <color rgb="FF00B0F0"/>
        <rFont val="Calibri"/>
        <family val="2"/>
        <scheme val="minor"/>
      </rPr>
      <t>Permissible CoC Diameter</t>
    </r>
    <r>
      <rPr>
        <b/>
        <sz val="12"/>
        <color rgb="FF00B050"/>
        <rFont val="Calibri"/>
        <family val="2"/>
        <scheme val="minor"/>
      </rPr>
      <t xml:space="preserve"> to match your </t>
    </r>
    <r>
      <rPr>
        <b/>
        <sz val="12"/>
        <color rgb="FF00B0F0"/>
        <rFont val="Calibri"/>
        <family val="2"/>
        <scheme val="minor"/>
      </rPr>
      <t>Imatest CoC Diameter</t>
    </r>
    <r>
      <rPr>
        <b/>
        <sz val="12"/>
        <color rgb="FF00B050"/>
        <rFont val="Calibri"/>
        <family val="2"/>
        <scheme val="minor"/>
      </rPr>
      <t xml:space="preserve"> (for your highest resolution lens).  This will allow the shooting of </t>
    </r>
  </si>
  <si>
    <r>
      <t xml:space="preserve">that it is </t>
    </r>
    <r>
      <rPr>
        <b/>
        <i/>
        <u/>
        <sz val="12"/>
        <color rgb="FF7030A0"/>
        <rFont val="Calibri"/>
        <family val="2"/>
        <scheme val="minor"/>
      </rPr>
      <t>not smaller</t>
    </r>
    <r>
      <rPr>
        <b/>
        <sz val="12"/>
        <color rgb="FF7030A0"/>
        <rFont val="Calibri"/>
        <family val="2"/>
        <scheme val="minor"/>
      </rPr>
      <t xml:space="preserve"> than your highest resolution lens can resolve (so that your DoF calculations will not force the shooting of shallower subject spaces, or longer exposures, or higher ISO settings).</t>
    </r>
  </si>
  <si>
    <r>
      <t xml:space="preserve">   Enter </t>
    </r>
    <r>
      <rPr>
        <b/>
        <i/>
        <u/>
        <sz val="12"/>
        <color rgb="FF0070C0"/>
        <rFont val="Calibri"/>
        <family val="2"/>
        <scheme val="minor"/>
      </rPr>
      <t>this value</t>
    </r>
    <r>
      <rPr>
        <b/>
        <sz val="12"/>
        <color rgb="FF0070C0"/>
        <rFont val="Calibri"/>
        <family val="2"/>
        <scheme val="minor"/>
      </rPr>
      <t xml:space="preserve"> as your </t>
    </r>
    <r>
      <rPr>
        <b/>
        <sz val="12"/>
        <color rgb="FF00B0F0"/>
        <rFont val="Calibri"/>
        <family val="2"/>
        <scheme val="minor"/>
      </rPr>
      <t>Maximum Anticipated Enlargement Factor</t>
    </r>
    <r>
      <rPr>
        <b/>
        <sz val="12"/>
        <color rgb="FF0070C0"/>
        <rFont val="Calibri"/>
        <family val="2"/>
        <scheme val="minor"/>
      </rPr>
      <t xml:space="preserve"> (smaller than you originally specified, above), to acknowledge the limited resolution of your best lens, and shoot deeper subject spaces! </t>
    </r>
  </si>
  <si>
    <t>https://www.ephotozine.com/article/sony-e-10-20mm-f-4-pz-g-lens-review-36095/performance</t>
  </si>
  <si>
    <r>
      <t xml:space="preserve">Zoom Lens Example, for the </t>
    </r>
    <r>
      <rPr>
        <b/>
        <sz val="14"/>
        <color rgb="FF00B0F0"/>
        <rFont val="Calibri"/>
        <family val="2"/>
        <scheme val="minor"/>
      </rPr>
      <t>Sony E PZ 10-20mm f/4 G, on Sony APS-C</t>
    </r>
  </si>
  <si>
    <r>
      <t xml:space="preserve">Prime Lens Example, for the </t>
    </r>
    <r>
      <rPr>
        <b/>
        <sz val="14"/>
        <color rgb="FF00B0F0"/>
        <rFont val="Calibri"/>
        <family val="2"/>
        <scheme val="minor"/>
      </rPr>
      <t>Sigma 16mm f/1.4 DC DN, on Sony APS-C</t>
    </r>
  </si>
  <si>
    <r>
      <t xml:space="preserve">Step 4:  </t>
    </r>
    <r>
      <rPr>
        <b/>
        <sz val="16"/>
        <color rgb="FFFF0000"/>
        <rFont val="Calibri"/>
        <family val="2"/>
      </rPr>
      <t>READ the following text to determine if your calculated</t>
    </r>
    <r>
      <rPr>
        <b/>
        <sz val="16"/>
        <color rgb="FF00B0F0"/>
        <rFont val="Calibri"/>
        <family val="2"/>
      </rPr>
      <t xml:space="preserve"> Maximum Permissible CoC Diameter</t>
    </r>
    <r>
      <rPr>
        <b/>
        <sz val="16"/>
        <color rgb="FF00B050"/>
        <rFont val="Calibri"/>
        <family val="2"/>
      </rPr>
      <t xml:space="preserve"> </t>
    </r>
    <r>
      <rPr>
        <b/>
        <sz val="16"/>
        <color rgb="FFFF0000"/>
        <rFont val="Calibri"/>
        <family val="2"/>
      </rPr>
      <t xml:space="preserve">is </t>
    </r>
    <r>
      <rPr>
        <b/>
        <i/>
        <u/>
        <sz val="16"/>
        <color rgb="FFFF0000"/>
        <rFont val="Calibri"/>
        <family val="2"/>
      </rPr>
      <t>too small to be resolved by this lens/sensor combination:</t>
    </r>
  </si>
  <si>
    <r>
      <t xml:space="preserve">  cm  -  This is the </t>
    </r>
    <r>
      <rPr>
        <b/>
        <sz val="12"/>
        <color rgb="FF00B0F0"/>
        <rFont val="Calibri"/>
        <family val="2"/>
        <scheme val="minor"/>
      </rPr>
      <t>Estimated Largest Possible Final Image HEIGHT</t>
    </r>
    <r>
      <rPr>
        <b/>
        <sz val="12"/>
        <color rgb="FF0070C0"/>
        <rFont val="Calibri"/>
        <family val="2"/>
        <scheme val="minor"/>
      </rPr>
      <t xml:space="preserve"> your sensor's pixel count can produce, while still satisfying your </t>
    </r>
    <r>
      <rPr>
        <b/>
        <sz val="12"/>
        <color rgb="FF00B0F0"/>
        <rFont val="Calibri"/>
        <family val="2"/>
        <scheme val="minor"/>
      </rPr>
      <t>Desired Final Image Resolution</t>
    </r>
    <r>
      <rPr>
        <b/>
        <sz val="12"/>
        <color rgb="FF0070C0"/>
        <rFont val="Calibri"/>
        <family val="2"/>
        <scheme val="minor"/>
      </rPr>
      <t>.</t>
    </r>
  </si>
  <si>
    <r>
      <t xml:space="preserve">  in.  -  This is the </t>
    </r>
    <r>
      <rPr>
        <b/>
        <sz val="12"/>
        <color rgb="FF00B0F0"/>
        <rFont val="Calibri"/>
        <family val="2"/>
        <scheme val="minor"/>
      </rPr>
      <t>Estimated Largest Possible Final Image  HEIGHT</t>
    </r>
    <r>
      <rPr>
        <b/>
        <sz val="12"/>
        <color rgb="FF0070C0"/>
        <rFont val="Calibri"/>
        <family val="2"/>
        <scheme val="minor"/>
      </rPr>
      <t xml:space="preserve"> your sensor's pixel count can produce, while still satisfying your </t>
    </r>
    <r>
      <rPr>
        <b/>
        <sz val="12"/>
        <color rgb="FF00B0F0"/>
        <rFont val="Calibri"/>
        <family val="2"/>
        <scheme val="minor"/>
      </rPr>
      <t>Desired Final Image Resolution</t>
    </r>
    <r>
      <rPr>
        <b/>
        <sz val="12"/>
        <color rgb="FF0070C0"/>
        <rFont val="Calibri"/>
        <family val="2"/>
        <scheme val="minor"/>
      </rPr>
      <t>.</t>
    </r>
  </si>
  <si>
    <r>
      <t xml:space="preserve">  in.  -  This is the </t>
    </r>
    <r>
      <rPr>
        <b/>
        <sz val="12"/>
        <color rgb="FF00B0F0"/>
        <rFont val="Calibri"/>
        <family val="2"/>
        <scheme val="minor"/>
      </rPr>
      <t>Estimated Largest Possible Final Image</t>
    </r>
    <r>
      <rPr>
        <b/>
        <sz val="12"/>
        <color theme="4"/>
        <rFont val="Calibri"/>
        <family val="2"/>
        <scheme val="minor"/>
      </rPr>
      <t xml:space="preserve">   </t>
    </r>
    <r>
      <rPr>
        <b/>
        <sz val="12"/>
        <color rgb="FF00B0F0"/>
        <rFont val="Calibri"/>
        <family val="2"/>
        <scheme val="minor"/>
      </rPr>
      <t>WIDTH</t>
    </r>
    <r>
      <rPr>
        <b/>
        <sz val="12"/>
        <color rgb="FF0070C0"/>
        <rFont val="Calibri"/>
        <family val="2"/>
        <scheme val="minor"/>
      </rPr>
      <t xml:space="preserve"> your sensor's pixel count can produce, while still satisfying your </t>
    </r>
    <r>
      <rPr>
        <b/>
        <sz val="12"/>
        <color rgb="FF00B0F0"/>
        <rFont val="Calibri"/>
        <family val="2"/>
        <scheme val="minor"/>
      </rPr>
      <t>Desired Final Image Resolution</t>
    </r>
    <r>
      <rPr>
        <b/>
        <sz val="12"/>
        <color rgb="FF0070C0"/>
        <rFont val="Calibri"/>
        <family val="2"/>
        <scheme val="minor"/>
      </rPr>
      <t>.</t>
    </r>
  </si>
  <si>
    <r>
      <t xml:space="preserve">  cm  -  This is the </t>
    </r>
    <r>
      <rPr>
        <b/>
        <sz val="12"/>
        <color rgb="FF00B0F0"/>
        <rFont val="Calibri"/>
        <family val="2"/>
        <scheme val="minor"/>
      </rPr>
      <t>Estimated Largest Possible Final Image  WIDTH</t>
    </r>
    <r>
      <rPr>
        <b/>
        <sz val="12"/>
        <color rgb="FF0070C0"/>
        <rFont val="Calibri"/>
        <family val="2"/>
        <scheme val="minor"/>
      </rPr>
      <t xml:space="preserve"> your sensor's pixel count can produce, while still satisfying your </t>
    </r>
    <r>
      <rPr>
        <b/>
        <sz val="12"/>
        <color rgb="FF00B0F0"/>
        <rFont val="Calibri"/>
        <family val="2"/>
        <scheme val="minor"/>
      </rPr>
      <t>Desired Final Image Resolution</t>
    </r>
    <r>
      <rPr>
        <b/>
        <sz val="12"/>
        <color rgb="FF0070C0"/>
        <rFont val="Calibri"/>
        <family val="2"/>
        <scheme val="minor"/>
      </rPr>
      <t>.</t>
    </r>
  </si>
  <si>
    <r>
      <t xml:space="preserve">      Make sure you are specifying a </t>
    </r>
    <r>
      <rPr>
        <b/>
        <i/>
        <u/>
        <sz val="12"/>
        <color rgb="FFFF0000"/>
        <rFont val="Calibri"/>
        <family val="2"/>
        <scheme val="minor"/>
      </rPr>
      <t>realistic</t>
    </r>
    <r>
      <rPr>
        <b/>
        <sz val="12"/>
        <color rgb="FFFF0000"/>
        <rFont val="Calibri"/>
        <family val="2"/>
        <scheme val="minor"/>
      </rPr>
      <t xml:space="preserve"> Anticipated Enlargement Factor. </t>
    </r>
    <r>
      <rPr>
        <b/>
        <sz val="12"/>
        <color rgb="FF7030A0"/>
        <rFont val="Calibri"/>
        <family val="2"/>
        <scheme val="minor"/>
      </rPr>
      <t xml:space="preserve"> </t>
    </r>
  </si>
  <si>
    <t>Estimated Largest Possible Final Image WIDTH, in inches =   Sensor WIDTH,  in pixels * 0.8375 / Desired Final Image Resolution, in ppi</t>
  </si>
  <si>
    <t>Estimated Largest Possible Final Image HEIGHT, in inches =  Sensor HEIGHT, in pixels * 0.8375 / Desired Final Image Resolution, in ppi</t>
  </si>
  <si>
    <t>Enlargement Factor = Final Image HEIGHT, in mm / Sensor HEIGHT, in mm</t>
  </si>
  <si>
    <r>
      <t xml:space="preserve">Note that the subroutine, below, only </t>
    </r>
    <r>
      <rPr>
        <b/>
        <i/>
        <u/>
        <sz val="12"/>
        <color rgb="FFFF0000"/>
        <rFont val="Calibri"/>
        <family val="2"/>
        <scheme val="minor"/>
      </rPr>
      <t>estimates</t>
    </r>
    <r>
      <rPr>
        <b/>
        <sz val="12"/>
        <color rgb="FF7030A0"/>
        <rFont val="Calibri"/>
        <family val="2"/>
        <scheme val="minor"/>
      </rPr>
      <t xml:space="preserve"> the combined optical and sensor-based resolution losses, based on Imatest resolution data for one of the highest resolving, yet common lenses.</t>
    </r>
  </si>
  <si>
    <r>
      <t xml:space="preserve">In other words, </t>
    </r>
    <r>
      <rPr>
        <b/>
        <i/>
        <u/>
        <sz val="11"/>
        <color rgb="FFFF0000"/>
        <rFont val="Calibri"/>
        <family val="2"/>
        <scheme val="minor"/>
      </rPr>
      <t>if you will never</t>
    </r>
    <r>
      <rPr>
        <b/>
        <sz val="11"/>
        <color rgb="FFFF0000"/>
        <rFont val="Calibri"/>
        <family val="2"/>
        <scheme val="minor"/>
      </rPr>
      <t xml:space="preserve"> be making Final Images as large as the Estimated Largest Possible Final Image Width and Height, you should enter a smaller value as your Anticipated Enlargement Factor.</t>
    </r>
  </si>
  <si>
    <r>
      <t xml:space="preserve">      </t>
    </r>
    <r>
      <rPr>
        <b/>
        <sz val="12"/>
        <rFont val="Calibri"/>
        <family val="2"/>
        <scheme val="minor"/>
      </rPr>
      <t>Quick Start Tip:</t>
    </r>
    <r>
      <rPr>
        <sz val="12"/>
        <rFont val="Calibri"/>
        <family val="2"/>
        <scheme val="minor"/>
      </rPr>
      <t xml:space="preserve">  Try a value of </t>
    </r>
    <r>
      <rPr>
        <b/>
        <sz val="12"/>
        <rFont val="Calibri"/>
        <family val="2"/>
        <scheme val="minor"/>
      </rPr>
      <t>5 lp/mm</t>
    </r>
    <r>
      <rPr>
        <sz val="12"/>
        <rFont val="Calibri"/>
        <family val="2"/>
        <scheme val="minor"/>
      </rPr>
      <t xml:space="preserve"> to begin with - the equivalent of a 250 ppi print density.</t>
    </r>
  </si>
  <si>
    <r>
      <t xml:space="preserve"> ppi:  This is the equivalent un-resampled </t>
    </r>
    <r>
      <rPr>
        <b/>
        <sz val="12"/>
        <color rgb="FF00B0F0"/>
        <rFont val="Calibri"/>
        <family val="2"/>
        <scheme val="minor"/>
      </rPr>
      <t>Image File Density</t>
    </r>
    <r>
      <rPr>
        <b/>
        <sz val="12"/>
        <color rgb="FF0070C0"/>
        <rFont val="Calibri"/>
        <family val="2"/>
        <scheme val="minor"/>
      </rPr>
      <t xml:space="preserve">, in ppi, required to deliver your </t>
    </r>
    <r>
      <rPr>
        <b/>
        <sz val="12"/>
        <color rgb="FF00B0F0"/>
        <rFont val="Calibri"/>
        <family val="2"/>
        <scheme val="minor"/>
      </rPr>
      <t>Desired Final Image Resolution</t>
    </r>
    <r>
      <rPr>
        <b/>
        <sz val="12"/>
        <color rgb="FF0070C0"/>
        <rFont val="Calibri"/>
        <family val="2"/>
        <scheme val="minor"/>
      </rPr>
      <t xml:space="preserve"> worth of true subject detail. </t>
    </r>
  </si>
  <si>
    <r>
      <t xml:space="preserve"> This is your calculated </t>
    </r>
    <r>
      <rPr>
        <b/>
        <sz val="14"/>
        <color rgb="FF00B0F0"/>
        <rFont val="Calibri"/>
        <family val="2"/>
        <scheme val="minor"/>
      </rPr>
      <t>Maximum Permissible CoC Diameter</t>
    </r>
    <r>
      <rPr>
        <b/>
        <sz val="14"/>
        <color theme="4"/>
        <rFont val="Calibri"/>
        <family val="2"/>
        <scheme val="minor"/>
      </rPr>
      <t>, copied from above.</t>
    </r>
  </si>
  <si>
    <r>
      <t xml:space="preserve"> mm:  This is your</t>
    </r>
    <r>
      <rPr>
        <b/>
        <sz val="14"/>
        <color rgb="FF00B0F0"/>
        <rFont val="Calibri"/>
        <family val="2"/>
        <scheme val="minor"/>
      </rPr>
      <t xml:space="preserve"> calculated Maximum Permissible CoC Diameter,</t>
    </r>
    <r>
      <rPr>
        <b/>
        <sz val="14"/>
        <color rgb="FF0070C0"/>
        <rFont val="Calibri"/>
        <family val="2"/>
        <scheme val="minor"/>
      </rPr>
      <t xml:space="preserve"> for use in </t>
    </r>
    <r>
      <rPr>
        <b/>
        <i/>
        <u/>
        <sz val="14"/>
        <color rgb="FF00B0F0"/>
        <rFont val="Calibri"/>
        <family val="2"/>
        <scheme val="minor"/>
      </rPr>
      <t>any</t>
    </r>
    <r>
      <rPr>
        <b/>
        <sz val="14"/>
        <color rgb="FF0070C0"/>
        <rFont val="Calibri"/>
        <family val="2"/>
        <scheme val="minor"/>
      </rPr>
      <t xml:space="preserve"> DoF or Hyperfocal Distance app that permits </t>
    </r>
    <r>
      <rPr>
        <b/>
        <i/>
        <u/>
        <sz val="14"/>
        <color rgb="FF7030A0"/>
        <rFont val="Calibri"/>
        <family val="2"/>
        <scheme val="minor"/>
      </rPr>
      <t>direct entry</t>
    </r>
    <r>
      <rPr>
        <b/>
        <sz val="14"/>
        <color rgb="FF0070C0"/>
        <rFont val="Calibri"/>
        <family val="2"/>
        <scheme val="minor"/>
      </rPr>
      <t xml:space="preserve"> of a CoC Diameter.</t>
    </r>
  </si>
  <si>
    <r>
      <t xml:space="preserve">  This is the </t>
    </r>
    <r>
      <rPr>
        <b/>
        <sz val="12"/>
        <color rgb="FF00B0F0"/>
        <rFont val="Calibri"/>
        <family val="2"/>
        <scheme val="minor"/>
      </rPr>
      <t xml:space="preserve">Enlargement Factor </t>
    </r>
    <r>
      <rPr>
        <b/>
        <sz val="12"/>
        <color theme="4"/>
        <rFont val="Calibri"/>
        <family val="2"/>
        <scheme val="minor"/>
      </rPr>
      <t xml:space="preserve">imposed with an uncropped </t>
    </r>
    <r>
      <rPr>
        <b/>
        <sz val="12"/>
        <color rgb="FF00B0F0"/>
        <rFont val="Calibri"/>
        <family val="2"/>
        <scheme val="minor"/>
      </rPr>
      <t>10-in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</si>
  <si>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Enlargement Factor</t>
    </r>
    <r>
      <rPr>
        <b/>
        <sz val="12"/>
        <color theme="4"/>
        <rFont val="Calibri"/>
        <family val="2"/>
        <scheme val="minor"/>
      </rPr>
      <t xml:space="preserve"> imposed with an uncropped </t>
    </r>
    <r>
      <rPr>
        <b/>
        <sz val="12"/>
        <color rgb="FF00B0F0"/>
        <rFont val="Calibri"/>
        <family val="2"/>
        <scheme val="minor"/>
      </rPr>
      <t>12-in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</si>
  <si>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 xml:space="preserve">Enlargement Factor </t>
    </r>
    <r>
      <rPr>
        <b/>
        <sz val="12"/>
        <color theme="4"/>
        <rFont val="Calibri"/>
        <family val="2"/>
        <scheme val="minor"/>
      </rPr>
      <t>imposed with an uncropped</t>
    </r>
    <r>
      <rPr>
        <b/>
        <sz val="12"/>
        <color rgb="FF00B0F0"/>
        <rFont val="Calibri"/>
        <family val="2"/>
        <scheme val="minor"/>
      </rPr>
      <t xml:space="preserve"> 17-in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</si>
  <si>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 xml:space="preserve">Enlargement Factor </t>
    </r>
    <r>
      <rPr>
        <b/>
        <sz val="12"/>
        <color theme="4"/>
        <rFont val="Calibri"/>
        <family val="2"/>
        <scheme val="minor"/>
      </rPr>
      <t xml:space="preserve">imposed with an uncropped </t>
    </r>
    <r>
      <rPr>
        <b/>
        <sz val="12"/>
        <color rgb="FF00B0F0"/>
        <rFont val="Calibri"/>
        <family val="2"/>
        <scheme val="minor"/>
      </rPr>
      <t>19-in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</si>
  <si>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Enlargement Factor</t>
    </r>
    <r>
      <rPr>
        <b/>
        <sz val="12"/>
        <color theme="4"/>
        <rFont val="Calibri"/>
        <family val="2"/>
        <scheme val="minor"/>
      </rPr>
      <t xml:space="preserve"> imposed with an uncropped</t>
    </r>
    <r>
      <rPr>
        <b/>
        <sz val="12"/>
        <color rgb="FF00B0F0"/>
        <rFont val="Calibri"/>
        <family val="2"/>
        <scheme val="minor"/>
      </rPr>
      <t xml:space="preserve"> 20-in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</si>
  <si>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 xml:space="preserve">Enlargement Factor </t>
    </r>
    <r>
      <rPr>
        <b/>
        <sz val="12"/>
        <color theme="4"/>
        <rFont val="Calibri"/>
        <family val="2"/>
        <scheme val="minor"/>
      </rPr>
      <t>imposed with an uncropped</t>
    </r>
    <r>
      <rPr>
        <b/>
        <sz val="12"/>
        <color rgb="FF00B0F0"/>
        <rFont val="Calibri"/>
        <family val="2"/>
        <scheme val="minor"/>
      </rPr>
      <t xml:space="preserve"> 24-in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</si>
  <si>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 xml:space="preserve">Enlargement Factor </t>
    </r>
    <r>
      <rPr>
        <b/>
        <sz val="12"/>
        <color theme="4"/>
        <rFont val="Calibri"/>
        <family val="2"/>
        <scheme val="minor"/>
      </rPr>
      <t>imposed with an uncropped</t>
    </r>
    <r>
      <rPr>
        <b/>
        <sz val="12"/>
        <color rgb="FF00B0F0"/>
        <rFont val="Calibri"/>
        <family val="2"/>
        <scheme val="minor"/>
      </rPr>
      <t xml:space="preserve"> 30-in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</si>
  <si>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 xml:space="preserve">  This is the </t>
    </r>
    <r>
      <rPr>
        <b/>
        <sz val="12"/>
        <color rgb="FF00B0F0"/>
        <rFont val="Calibri"/>
        <family val="2"/>
        <scheme val="minor"/>
      </rPr>
      <t xml:space="preserve">Enlargement Factor </t>
    </r>
    <r>
      <rPr>
        <b/>
        <sz val="12"/>
        <color theme="4"/>
        <rFont val="Calibri"/>
        <family val="2"/>
        <scheme val="minor"/>
      </rPr>
      <t>imposed with an uncropped</t>
    </r>
    <r>
      <rPr>
        <b/>
        <sz val="12"/>
        <color rgb="FF00B0F0"/>
        <rFont val="Calibri"/>
        <family val="2"/>
        <scheme val="minor"/>
      </rPr>
      <t xml:space="preserve"> 40-in print</t>
    </r>
    <r>
      <rPr>
        <b/>
        <sz val="12"/>
        <color rgb="FF0070C0"/>
        <rFont val="Calibri"/>
        <family val="2"/>
        <scheme val="minor"/>
      </rPr>
      <t xml:space="preserve"> (long dimension), with </t>
    </r>
    <r>
      <rPr>
        <b/>
        <i/>
        <u/>
        <sz val="12"/>
        <color rgb="FF0070C0"/>
        <rFont val="Calibri"/>
        <family val="2"/>
        <scheme val="minor"/>
      </rPr>
      <t>your sensor</t>
    </r>
    <r>
      <rPr>
        <b/>
        <sz val="12"/>
        <color rgb="FF0070C0"/>
        <rFont val="Calibri"/>
        <family val="2"/>
        <scheme val="minor"/>
      </rPr>
      <t xml:space="preserve"> (ignores your </t>
    </r>
    <r>
      <rPr>
        <b/>
        <sz val="12"/>
        <color rgb="FF00B0F0"/>
        <rFont val="Calibri"/>
        <family val="2"/>
        <scheme val="minor"/>
      </rPr>
      <t xml:space="preserve">Desired Final Image Resolution, </t>
    </r>
    <r>
      <rPr>
        <b/>
        <sz val="12"/>
        <color rgb="FF0070C0"/>
        <rFont val="Calibri"/>
        <family val="2"/>
        <scheme val="minor"/>
      </rPr>
      <t>specified above).</t>
    </r>
  </si>
  <si>
    <r>
      <t>If you are curious about the constant,</t>
    </r>
    <r>
      <rPr>
        <b/>
        <sz val="12"/>
        <color rgb="FF7030A0"/>
        <rFont val="Calibri"/>
        <family val="2"/>
        <scheme val="minor"/>
      </rPr>
      <t xml:space="preserve"> 0.8375</t>
    </r>
    <r>
      <rPr>
        <b/>
        <sz val="12"/>
        <color rgb="FFFF0000"/>
        <rFont val="Calibri"/>
        <family val="2"/>
        <scheme val="minor"/>
      </rPr>
      <t>, read the "Enlargement Factor" tab, below.</t>
    </r>
  </si>
  <si>
    <t xml:space="preserve">   Megapixels</t>
  </si>
  <si>
    <t xml:space="preserve">    shutter speeds, and/or lower ISO settings, thanks to using wider apertures, even when shooting deeper subject spaces - gifts that come with using lenses of average resolution!  LOL</t>
  </si>
  <si>
    <r>
      <rPr>
        <b/>
        <sz val="12"/>
        <color rgb="FF0070C0"/>
        <rFont val="Calibri"/>
        <family val="2"/>
      </rPr>
      <t xml:space="preserve">It's possible that your calculated </t>
    </r>
    <r>
      <rPr>
        <b/>
        <sz val="12"/>
        <color rgb="FF00B0F0"/>
        <rFont val="Calibri"/>
        <family val="2"/>
      </rPr>
      <t>Maximum Permissible CoC Diameter</t>
    </r>
    <r>
      <rPr>
        <b/>
        <sz val="12"/>
        <color rgb="FF0070C0"/>
        <rFont val="Calibri"/>
        <family val="2"/>
      </rPr>
      <t xml:space="preserve"> (above) is </t>
    </r>
    <r>
      <rPr>
        <b/>
        <i/>
        <u/>
        <sz val="12"/>
        <color rgb="FF0070C0"/>
        <rFont val="Calibri"/>
        <family val="2"/>
      </rPr>
      <t xml:space="preserve">smaller than necessary for a given lens and sensor combination's total system resolution. </t>
    </r>
    <r>
      <rPr>
        <b/>
        <sz val="12"/>
        <color rgb="FF0070C0"/>
        <rFont val="Calibri"/>
        <family val="2"/>
      </rPr>
      <t>This possibility can be ruled out by searching</t>
    </r>
  </si>
  <si>
    <r>
      <t xml:space="preserve">online for </t>
    </r>
    <r>
      <rPr>
        <b/>
        <i/>
        <sz val="12"/>
        <color rgb="FF0070C0"/>
        <rFont val="Calibri"/>
        <family val="2"/>
      </rPr>
      <t>Imatest</t>
    </r>
    <r>
      <rPr>
        <b/>
        <sz val="12"/>
        <color rgb="FF0070C0"/>
        <rFont val="Calibri"/>
        <family val="2"/>
      </rPr>
      <t xml:space="preserve"> results for </t>
    </r>
    <r>
      <rPr>
        <b/>
        <i/>
        <u/>
        <sz val="12"/>
        <color rgb="FF0070C0"/>
        <rFont val="Calibri"/>
        <family val="2"/>
      </rPr>
      <t>your</t>
    </r>
    <r>
      <rPr>
        <b/>
        <sz val="12"/>
        <color rgb="FF0070C0"/>
        <rFont val="Calibri"/>
        <family val="2"/>
      </rPr>
      <t xml:space="preserve"> lens, mounted on </t>
    </r>
    <r>
      <rPr>
        <b/>
        <i/>
        <u/>
        <sz val="12"/>
        <color rgb="FF0070C0"/>
        <rFont val="Calibri"/>
        <family val="2"/>
      </rPr>
      <t>your</t>
    </r>
    <r>
      <rPr>
        <b/>
        <sz val="12"/>
        <color rgb="FF0070C0"/>
        <rFont val="Calibri"/>
        <family val="2"/>
      </rPr>
      <t xml:space="preserve"> sensor. Results might not be found for a given combination of lens and sensor, but I am encouraging you to at least attempt a search, because following the</t>
    </r>
  </si>
  <si>
    <r>
      <rPr>
        <b/>
        <sz val="12"/>
        <color rgb="FF0070C0"/>
        <rFont val="Calibri"/>
        <family val="2"/>
      </rPr>
      <t xml:space="preserve">instructions below could reveal that your calculated </t>
    </r>
    <r>
      <rPr>
        <b/>
        <sz val="12"/>
        <color rgb="FF00B0F0"/>
        <rFont val="Calibri"/>
        <family val="2"/>
      </rPr>
      <t>Maximum Permissible CoC Diameter</t>
    </r>
    <r>
      <rPr>
        <b/>
        <sz val="12"/>
        <color rgb="FF0070C0"/>
        <rFont val="Calibri"/>
        <family val="2"/>
      </rPr>
      <t xml:space="preserve"> is </t>
    </r>
    <r>
      <rPr>
        <b/>
        <i/>
        <u/>
        <sz val="12"/>
        <color rgb="FF0070C0"/>
        <rFont val="Calibri"/>
        <family val="2"/>
      </rPr>
      <t>SMALLER than one line width, per Imatest results.</t>
    </r>
    <r>
      <rPr>
        <b/>
        <sz val="12"/>
        <color rgb="FF0070C0"/>
        <rFont val="Calibri"/>
        <family val="2"/>
      </rPr>
      <t xml:space="preserve">  Following these instructions might allow you to shoot deeper subject </t>
    </r>
  </si>
  <si>
    <r>
      <t xml:space="preserve">it, as calculated, for performing DoF or Hyperfocal Distance calculations for that lens. </t>
    </r>
    <r>
      <rPr>
        <b/>
        <sz val="12"/>
        <color rgb="FF0070C0"/>
        <rFont val="Calibri"/>
        <family val="2"/>
      </rPr>
      <t>If, on the other hand, you discover your calculated</t>
    </r>
    <r>
      <rPr>
        <b/>
        <sz val="12"/>
        <color rgb="FFFF0000"/>
        <rFont val="Calibri"/>
        <family val="2"/>
      </rPr>
      <t xml:space="preserve"> </t>
    </r>
    <r>
      <rPr>
        <b/>
        <sz val="12"/>
        <color rgb="FF00B0F0"/>
        <rFont val="Calibri"/>
        <family val="2"/>
      </rPr>
      <t>Maximum Permissible CoC Diameter</t>
    </r>
    <r>
      <rPr>
        <b/>
        <sz val="12"/>
        <color rgb="FF0070C0"/>
        <rFont val="Calibri"/>
        <family val="2"/>
      </rPr>
      <t xml:space="preserve"> is indeed </t>
    </r>
    <r>
      <rPr>
        <b/>
        <i/>
        <u/>
        <sz val="12"/>
        <color rgb="FF0070C0"/>
        <rFont val="Calibri"/>
        <family val="2"/>
      </rPr>
      <t>smaller than can be resolved</t>
    </r>
  </si>
  <si>
    <r>
      <t xml:space="preserve">by your lens/sensor combination, you </t>
    </r>
    <r>
      <rPr>
        <b/>
        <i/>
        <u/>
        <sz val="12"/>
        <color rgb="FF0070C0"/>
        <rFont val="Calibri"/>
        <family val="2"/>
      </rPr>
      <t>SHOULD</t>
    </r>
    <r>
      <rPr>
        <b/>
        <sz val="12"/>
        <color rgb="FF0070C0"/>
        <rFont val="Calibri"/>
        <family val="2"/>
      </rPr>
      <t xml:space="preserve"> make use of a </t>
    </r>
    <r>
      <rPr>
        <b/>
        <i/>
        <u/>
        <sz val="12"/>
        <color rgb="FF0070C0"/>
        <rFont val="Calibri"/>
        <family val="2"/>
      </rPr>
      <t>LARGER</t>
    </r>
    <r>
      <rPr>
        <b/>
        <sz val="12"/>
        <color rgb="FF0070C0"/>
        <rFont val="Calibri"/>
        <family val="2"/>
      </rPr>
      <t xml:space="preserve"> CoC Diameter when performing DoF calculations for that lens.  This section, will calculate this larger, Imatest CoC Diameter for DoF calculations,</t>
    </r>
  </si>
  <si>
    <r>
      <rPr>
        <b/>
        <sz val="12"/>
        <color rgb="FF0070C0"/>
        <rFont val="Calibri"/>
        <family val="2"/>
      </rPr>
      <t xml:space="preserve">a CoC diameter that will only </t>
    </r>
    <r>
      <rPr>
        <b/>
        <i/>
        <u/>
        <sz val="12"/>
        <color rgb="FF0070C0"/>
        <rFont val="Calibri"/>
        <family val="2"/>
      </rPr>
      <t>just match</t>
    </r>
    <r>
      <rPr>
        <b/>
        <i/>
        <sz val="12"/>
        <color rgb="FF0070C0"/>
        <rFont val="Calibri"/>
        <family val="2"/>
      </rPr>
      <t xml:space="preserve"> the highest resolution line width per picture height (LW/PH) reported by Imatest, for your lens/sensor combination.</t>
    </r>
    <r>
      <rPr>
        <b/>
        <sz val="12"/>
        <color rgb="FF0070C0"/>
        <rFont val="Calibri"/>
        <family val="2"/>
      </rPr>
      <t xml:space="preserve"> This could allow you to shoot deeper subject spaces with </t>
    </r>
  </si>
  <si>
    <r>
      <t xml:space="preserve">OPTIONAL SECTION </t>
    </r>
    <r>
      <rPr>
        <b/>
        <sz val="11"/>
        <color rgb="FF00B050"/>
        <rFont val="Calibri"/>
        <family val="2"/>
      </rPr>
      <t>(for the nerdiest of nerds)</t>
    </r>
    <r>
      <rPr>
        <b/>
        <sz val="15"/>
        <color rgb="FF00B050"/>
        <rFont val="Calibri"/>
        <family val="2"/>
      </rPr>
      <t>:  Identifying the</t>
    </r>
    <r>
      <rPr>
        <b/>
        <i/>
        <u/>
        <sz val="15"/>
        <color rgb="FF00B050"/>
        <rFont val="Calibri"/>
        <family val="2"/>
      </rPr>
      <t xml:space="preserve"> Smallest</t>
    </r>
    <r>
      <rPr>
        <b/>
        <sz val="15"/>
        <color rgb="FF00B050"/>
        <rFont val="Calibri"/>
        <family val="2"/>
      </rPr>
      <t xml:space="preserve"> Practical CoC Diameter for Your Lens and Sensor, Based on </t>
    </r>
    <r>
      <rPr>
        <b/>
        <i/>
        <sz val="15"/>
        <color rgb="FF0070C0"/>
        <rFont val="Calibri"/>
        <family val="2"/>
      </rPr>
      <t>Imatest</t>
    </r>
    <r>
      <rPr>
        <b/>
        <sz val="15"/>
        <color rgb="FF00B050"/>
        <rFont val="Calibri"/>
        <family val="2"/>
      </rPr>
      <t xml:space="preserve"> MTF50 LW/PH measurements.</t>
    </r>
  </si>
  <si>
    <r>
      <t xml:space="preserve">We now have the three input variables needed for calculating a </t>
    </r>
    <r>
      <rPr>
        <b/>
        <sz val="14"/>
        <color rgb="FF00B0F0"/>
        <rFont val="Calibri"/>
        <family val="2"/>
      </rPr>
      <t>customized Maximum Permissible CoC Diameter,</t>
    </r>
    <r>
      <rPr>
        <b/>
        <sz val="14"/>
        <color rgb="FF00B050"/>
        <rFont val="Calibri"/>
        <family val="2"/>
      </rPr>
      <t xml:space="preserve"> for use in your choice of DoF or Hyperfocal Distance calculators or apps</t>
    </r>
  </si>
  <si>
    <r>
      <t xml:space="preserve">that permit direct user entry of a CoC Diameter instead of forcing users to select an </t>
    </r>
    <r>
      <rPr>
        <b/>
        <i/>
        <u/>
        <sz val="14"/>
        <color rgb="FF00B050"/>
        <rFont val="Calibri"/>
        <family val="2"/>
      </rPr>
      <t>irrelevant</t>
    </r>
    <r>
      <rPr>
        <b/>
        <sz val="14"/>
        <color rgb="FF00B050"/>
        <rFont val="Calibri"/>
        <family val="2"/>
      </rPr>
      <t xml:space="preserve"> sensor size (or camera make and model) </t>
    </r>
    <r>
      <rPr>
        <b/>
        <sz val="11"/>
        <color rgb="FF7030A0"/>
        <rFont val="Calibri"/>
        <family val="2"/>
      </rPr>
      <t>- the primary reason so many photographers don't trust DoF calcs.</t>
    </r>
  </si>
  <si>
    <r>
      <t xml:space="preserve">Prime Lens Example, for the </t>
    </r>
    <r>
      <rPr>
        <b/>
        <sz val="14"/>
        <color rgb="FF00B0F0"/>
        <rFont val="Calibri"/>
        <family val="2"/>
        <scheme val="minor"/>
      </rPr>
      <t>Venus Optics Laowa 9mm f/2.8 Zero-D, on Sony APS-C</t>
    </r>
  </si>
  <si>
    <t>https://www.ephotozine.com/article/laowa-9mm-f-2-8-zero-d-review-32134</t>
  </si>
  <si>
    <t xml:space="preserve">        this exercise just to increase your CoC Diameter for doing DoF calculations for THAT one lens (to shoot deeper scenes with impunity).</t>
  </si>
  <si>
    <r>
      <rPr>
        <b/>
        <sz val="12"/>
        <color rgb="FF0070C0"/>
        <rFont val="Calibri"/>
        <family val="2"/>
      </rPr>
      <t xml:space="preserve">spaces with any given f-Number, or the same subject spaces with a wider aperture.   </t>
    </r>
    <r>
      <rPr>
        <b/>
        <sz val="12"/>
        <color rgb="FF7030A0"/>
        <rFont val="Calibri"/>
        <family val="2"/>
      </rPr>
      <t xml:space="preserve">Feel free to skip this section and risk the possibility of longer exposures, higher ISO settings, and/or shooting shallower subject </t>
    </r>
  </si>
  <si>
    <r>
      <rPr>
        <b/>
        <sz val="12"/>
        <color rgb="FF7030A0"/>
        <rFont val="Calibri"/>
        <family val="2"/>
      </rPr>
      <t xml:space="preserve">spaces, </t>
    </r>
    <r>
      <rPr>
        <b/>
        <i/>
        <u/>
        <sz val="12"/>
        <color rgb="FF7030A0"/>
        <rFont val="Calibri"/>
        <family val="2"/>
      </rPr>
      <t>all due to performing DoF calculations using too small a CoC diameter for your lens/sensor resolution.</t>
    </r>
  </si>
  <si>
    <r>
      <t>If it's not clear already, please understand that this Optional procedure will determine whether or not your calculated</t>
    </r>
    <r>
      <rPr>
        <b/>
        <sz val="12"/>
        <color rgb="FF00B050"/>
        <rFont val="Calibri"/>
        <family val="2"/>
      </rPr>
      <t xml:space="preserve"> </t>
    </r>
    <r>
      <rPr>
        <b/>
        <sz val="12"/>
        <color rgb="FF00B0F0"/>
        <rFont val="Calibri"/>
        <family val="2"/>
      </rPr>
      <t>Maximum Permissible CoC Diameter (above)</t>
    </r>
    <r>
      <rPr>
        <b/>
        <sz val="12"/>
        <color rgb="FF00B050"/>
        <rFont val="Calibri"/>
        <family val="2"/>
      </rPr>
      <t xml:space="preserve"> </t>
    </r>
    <r>
      <rPr>
        <b/>
        <sz val="12"/>
        <color rgb="FFFF0000"/>
        <rFont val="Calibri"/>
        <family val="2"/>
      </rPr>
      <t xml:space="preserve">is </t>
    </r>
    <r>
      <rPr>
        <b/>
        <i/>
        <u/>
        <sz val="12"/>
        <color rgb="FFFF0000"/>
        <rFont val="Calibri"/>
        <family val="2"/>
      </rPr>
      <t>too small</t>
    </r>
    <r>
      <rPr>
        <b/>
        <sz val="12"/>
        <color rgb="FFFF0000"/>
        <rFont val="Calibri"/>
        <family val="2"/>
      </rPr>
      <t xml:space="preserve"> for the total system resolution of any </t>
    </r>
  </si>
  <si>
    <r>
      <t xml:space="preserve"> DETAILED INSTRUCTIONS for </t>
    </r>
    <r>
      <rPr>
        <b/>
        <i/>
        <u/>
        <sz val="15.5"/>
        <color rgb="FF00B050"/>
        <rFont val="Calibri"/>
        <family val="2"/>
        <scheme val="minor"/>
      </rPr>
      <t>accurately</t>
    </r>
    <r>
      <rPr>
        <b/>
        <sz val="15.5"/>
        <color rgb="FF00B050"/>
        <rFont val="Calibri"/>
        <family val="2"/>
        <scheme val="minor"/>
      </rPr>
      <t xml:space="preserve"> determining both the </t>
    </r>
    <r>
      <rPr>
        <b/>
        <sz val="15.5"/>
        <color rgb="FF00B0F0"/>
        <rFont val="Calibri"/>
        <family val="2"/>
        <scheme val="minor"/>
      </rPr>
      <t>W</t>
    </r>
    <r>
      <rPr>
        <b/>
        <i/>
        <sz val="15.5"/>
        <color rgb="FF00B0F0"/>
        <rFont val="Calibri"/>
        <family val="2"/>
        <scheme val="minor"/>
      </rPr>
      <t>idest Aperture</t>
    </r>
    <r>
      <rPr>
        <b/>
        <sz val="15.5"/>
        <color rgb="FF00B050"/>
        <rFont val="Calibri"/>
        <family val="2"/>
        <scheme val="minor"/>
      </rPr>
      <t xml:space="preserve"> and the </t>
    </r>
    <r>
      <rPr>
        <b/>
        <i/>
        <sz val="15.5"/>
        <color rgb="FF00B0F0"/>
        <rFont val="Calibri"/>
        <family val="2"/>
        <scheme val="minor"/>
      </rPr>
      <t>Focus Distance</t>
    </r>
    <r>
      <rPr>
        <b/>
        <sz val="15.5"/>
        <color rgb="FF00B050"/>
        <rFont val="Calibri"/>
        <family val="2"/>
        <scheme val="minor"/>
      </rPr>
      <t xml:space="preserve"> for any framed subject space </t>
    </r>
    <r>
      <rPr>
        <b/>
        <i/>
        <u/>
        <sz val="15.5"/>
        <color rgb="FF00B050"/>
        <rFont val="Calibri"/>
        <family val="2"/>
        <scheme val="minor"/>
      </rPr>
      <t>that includes Infinity.</t>
    </r>
  </si>
  <si>
    <t>5) Without disturbing the focus, re-establish your intended composition (returning the camera to the tripod, if necessary) and shoot at the</t>
  </si>
  <si>
    <t xml:space="preserve">     nominally required f-Number - which, will be the widest (and thus, fastest) aperture that can satisfy your well-quantified expectations.</t>
  </si>
  <si>
    <r>
      <t xml:space="preserve">choices, not mine or anyone else's - and you won't be relying on the </t>
    </r>
    <r>
      <rPr>
        <b/>
        <i/>
        <u/>
        <sz val="12"/>
        <color rgb="FF0070C0"/>
        <rFont val="Calibri"/>
        <family val="2"/>
        <scheme val="minor"/>
      </rPr>
      <t>irrelevant</t>
    </r>
    <r>
      <rPr>
        <b/>
        <sz val="12"/>
        <color rgb="FF0070C0"/>
        <rFont val="Calibri"/>
        <family val="2"/>
        <scheme val="minor"/>
      </rPr>
      <t xml:space="preserve"> sensor size, to determine the Maximum Permissible CoC diameter used for </t>
    </r>
    <r>
      <rPr>
        <b/>
        <i/>
        <u/>
        <sz val="12"/>
        <color rgb="FF0070C0"/>
        <rFont val="Calibri"/>
        <family val="2"/>
        <scheme val="minor"/>
      </rPr>
      <t>your</t>
    </r>
    <r>
      <rPr>
        <b/>
        <sz val="12"/>
        <color rgb="FF0070C0"/>
        <rFont val="Calibri"/>
        <family val="2"/>
        <scheme val="minor"/>
      </rPr>
      <t xml:space="preserve"> DoF calculations. </t>
    </r>
    <r>
      <rPr>
        <b/>
        <sz val="12"/>
        <color rgb="FFFF0000"/>
        <rFont val="Calibri"/>
        <family val="2"/>
        <scheme val="minor"/>
      </rPr>
      <t/>
    </r>
  </si>
  <si>
    <r>
      <t xml:space="preserve">   than necessary, </t>
    </r>
    <r>
      <rPr>
        <b/>
        <i/>
        <u/>
        <sz val="12"/>
        <color rgb="FF00B0F0"/>
        <rFont val="Calibri"/>
        <family val="2"/>
        <scheme val="minor"/>
      </rPr>
      <t>for every shot.</t>
    </r>
    <r>
      <rPr>
        <b/>
        <sz val="12"/>
        <color rgb="FF0070C0"/>
        <rFont val="Calibri"/>
        <family val="2"/>
        <scheme val="minor"/>
      </rPr>
      <t xml:space="preserve"> </t>
    </r>
    <r>
      <rPr>
        <b/>
        <sz val="12"/>
        <color rgb="FFFF0000"/>
        <rFont val="Calibri"/>
        <family val="2"/>
        <scheme val="minor"/>
      </rPr>
      <t xml:space="preserve"> </t>
    </r>
    <r>
      <rPr>
        <b/>
        <sz val="12"/>
        <color rgb="FF0070C0"/>
        <rFont val="Calibri"/>
        <family val="2"/>
        <scheme val="minor"/>
      </rPr>
      <t xml:space="preserve">See the </t>
    </r>
    <r>
      <rPr>
        <b/>
        <i/>
        <sz val="12"/>
        <color rgb="FF00B0F0"/>
        <rFont val="Calibri"/>
        <family val="2"/>
        <scheme val="minor"/>
      </rPr>
      <t>"Reasons"</t>
    </r>
    <r>
      <rPr>
        <b/>
        <sz val="12"/>
        <color rgb="FF0070C0"/>
        <rFont val="Calibri"/>
        <family val="2"/>
        <scheme val="minor"/>
      </rPr>
      <t xml:space="preserve"> tab, below, on why most people don't trust DoF and Hyperfocal Distance calculations.</t>
    </r>
  </si>
  <si>
    <r>
      <t xml:space="preserve">(For clarity, I have enhanced the wording and punctuation used in the </t>
    </r>
    <r>
      <rPr>
        <b/>
        <sz val="12"/>
        <color rgb="FF7030A0"/>
        <rFont val="Calibri"/>
        <family val="2"/>
      </rPr>
      <t>equation</t>
    </r>
    <r>
      <rPr>
        <sz val="12"/>
        <color rgb="FF0070C0"/>
        <rFont val="Calibri"/>
        <family val="2"/>
      </rPr>
      <t>, without modifying the arithmetic.)</t>
    </r>
  </si>
  <si>
    <t xml:space="preserve">    Three rarely discussed factors affecting perceived final image resolution are documented in several books on photographic technique (including two books, below*), as well as in the</t>
  </si>
  <si>
    <r>
      <t xml:space="preserve">    Wikipedia article titled, </t>
    </r>
    <r>
      <rPr>
        <b/>
        <i/>
        <sz val="14"/>
        <color rgb="FF7030A0"/>
        <rFont val="Calibri"/>
        <family val="2"/>
        <scheme val="minor"/>
      </rPr>
      <t>"Circle of Confusion."</t>
    </r>
  </si>
  <si>
    <r>
      <t xml:space="preserve">     If so, you are among a huge majority of photographers who are ill-informed, but as is often the case, we can thank social media for the perpetuation of </t>
    </r>
    <r>
      <rPr>
        <b/>
        <i/>
        <sz val="13"/>
        <color rgb="FF7030A0"/>
        <rFont val="Calibri"/>
        <family val="2"/>
        <scheme val="minor"/>
      </rPr>
      <t>convenient myths</t>
    </r>
    <r>
      <rPr>
        <b/>
        <sz val="13"/>
        <color rgb="FF0070C0"/>
        <rFont val="Calibri"/>
        <family val="2"/>
        <scheme val="minor"/>
      </rPr>
      <t xml:space="preserve"> that disappoint.</t>
    </r>
  </si>
  <si>
    <r>
      <t xml:space="preserve">them are well-known, with lots of subscribers; some are not; some of them are successful at selling their work, while some are not, but...  To my dismay, at least among the 85 "experts" I've watched thus far, </t>
    </r>
    <r>
      <rPr>
        <b/>
        <sz val="12"/>
        <color rgb="FFFF0000"/>
        <rFont val="Calibri"/>
        <family val="2"/>
        <scheme val="minor"/>
      </rPr>
      <t>only 3 of these 85</t>
    </r>
  </si>
  <si>
    <r>
      <rPr>
        <b/>
        <i/>
        <sz val="12"/>
        <color rgb="FFFF0000"/>
        <rFont val="Calibri"/>
        <family val="2"/>
        <scheme val="minor"/>
      </rPr>
      <t xml:space="preserve">landscape photography YouTubers state a </t>
    </r>
    <r>
      <rPr>
        <b/>
        <i/>
        <u/>
        <sz val="12"/>
        <color rgb="FFFF0000"/>
        <rFont val="Calibri"/>
        <family val="2"/>
        <scheme val="minor"/>
      </rPr>
      <t>preference</t>
    </r>
    <r>
      <rPr>
        <b/>
        <i/>
        <sz val="12"/>
        <color rgb="FFFF0000"/>
        <rFont val="Calibri"/>
        <family val="2"/>
        <scheme val="minor"/>
      </rPr>
      <t xml:space="preserve"> for using a DoF or Hyperfocal Distance app,</t>
    </r>
    <r>
      <rPr>
        <b/>
        <sz val="12"/>
        <color rgb="FFFF0000"/>
        <rFont val="Calibri"/>
        <family val="2"/>
        <scheme val="minor"/>
      </rPr>
      <t xml:space="preserve"> and within that small, 3.5% minority, </t>
    </r>
    <r>
      <rPr>
        <b/>
        <i/>
        <sz val="12"/>
        <color rgb="FFFF0000"/>
        <rFont val="Calibri"/>
        <family val="2"/>
        <scheme val="minor"/>
      </rPr>
      <t>NONE of them are using a Maximum Permissible CoC Diameter that has ANY RELEVANCE</t>
    </r>
  </si>
  <si>
    <r>
      <t xml:space="preserve">to their individual, </t>
    </r>
    <r>
      <rPr>
        <b/>
        <i/>
        <u/>
        <sz val="12"/>
        <color rgb="FFFF0000"/>
        <rFont val="Calibri"/>
        <family val="2"/>
        <scheme val="minor"/>
      </rPr>
      <t>undisclosed</t>
    </r>
    <r>
      <rPr>
        <b/>
        <i/>
        <sz val="12"/>
        <color rgb="FFFF0000"/>
        <rFont val="Calibri"/>
        <family val="2"/>
        <scheme val="minor"/>
      </rPr>
      <t xml:space="preserve"> expectations for final image size and minimum viewing distance, much less for their individual, </t>
    </r>
    <r>
      <rPr>
        <b/>
        <i/>
        <u/>
        <sz val="12"/>
        <color rgb="FFFF0000"/>
        <rFont val="Calibri"/>
        <family val="2"/>
        <scheme val="minor"/>
      </rPr>
      <t>undisclosed</t>
    </r>
    <r>
      <rPr>
        <b/>
        <i/>
        <sz val="12"/>
        <color rgb="FFFF0000"/>
        <rFont val="Calibri"/>
        <family val="2"/>
        <scheme val="minor"/>
      </rPr>
      <t xml:space="preserve"> expectations for "acceptable sharpness" (which can and should be quantified.)</t>
    </r>
  </si>
  <si>
    <r>
      <t xml:space="preserve">To date, I have watched 85 different landscape photography YouTubers who have each published one or more videos offering advice on selecting both a focus distance and aperture for "pin sharp" landscape images. </t>
    </r>
    <r>
      <rPr>
        <b/>
        <sz val="12"/>
        <color rgb="FF0070C0"/>
        <rFont val="Calibri"/>
        <family val="2"/>
        <scheme val="minor"/>
      </rPr>
      <t>Some of</t>
    </r>
  </si>
  <si>
    <r>
      <t xml:space="preserve">user-specific requirements, varying with anticipated </t>
    </r>
    <r>
      <rPr>
        <b/>
        <sz val="12"/>
        <color rgb="FF00B0F0"/>
        <rFont val="Calibri"/>
        <family val="2"/>
        <scheme val="minor"/>
      </rPr>
      <t>Maximum Enlargement Factor</t>
    </r>
    <r>
      <rPr>
        <b/>
        <sz val="12"/>
        <color rgb="FF0070C0"/>
        <rFont val="Calibri"/>
        <family val="2"/>
        <scheme val="minor"/>
      </rPr>
      <t xml:space="preserve"> and </t>
    </r>
    <r>
      <rPr>
        <b/>
        <sz val="12"/>
        <color rgb="FF00B0F0"/>
        <rFont val="Calibri"/>
        <family val="2"/>
        <scheme val="minor"/>
      </rPr>
      <t>Minimum Viewing Distance</t>
    </r>
    <r>
      <rPr>
        <b/>
        <sz val="12"/>
        <color rgb="FF0070C0"/>
        <rFont val="Calibri"/>
        <family val="2"/>
        <scheme val="minor"/>
      </rPr>
      <t xml:space="preserve">, nor any attempt to </t>
    </r>
    <r>
      <rPr>
        <b/>
        <i/>
        <sz val="12"/>
        <color rgb="FF00B0F0"/>
        <rFont val="Calibri"/>
        <family val="2"/>
        <scheme val="minor"/>
      </rPr>
      <t>quantify</t>
    </r>
    <r>
      <rPr>
        <b/>
        <sz val="12"/>
        <color rgb="FF0070C0"/>
        <rFont val="Calibri"/>
        <family val="2"/>
        <scheme val="minor"/>
      </rPr>
      <t xml:space="preserve"> a personally </t>
    </r>
    <r>
      <rPr>
        <b/>
        <sz val="12"/>
        <color rgb="FF00B0F0"/>
        <rFont val="Calibri"/>
        <family val="2"/>
        <scheme val="minor"/>
      </rPr>
      <t xml:space="preserve">Desired Final Image Resolution </t>
    </r>
    <r>
      <rPr>
        <b/>
        <sz val="12"/>
        <color rgb="FF0070C0"/>
        <rFont val="Calibri"/>
        <family val="2"/>
        <scheme val="minor"/>
      </rPr>
      <t>(defining "acceptable sharpness.")</t>
    </r>
  </si>
  <si>
    <r>
      <t xml:space="preserve">In fact, </t>
    </r>
    <r>
      <rPr>
        <b/>
        <i/>
        <sz val="12"/>
        <color rgb="FF00B0F0"/>
        <rFont val="Calibri"/>
        <family val="2"/>
        <scheme val="minor"/>
      </rPr>
      <t>NONE</t>
    </r>
    <r>
      <rPr>
        <b/>
        <sz val="12"/>
        <color rgb="FF0070C0"/>
        <rFont val="Calibri"/>
        <family val="2"/>
        <scheme val="minor"/>
      </rPr>
      <t xml:space="preserve"> of these 85 landscape photographers whose have videos discussing focus and aperture selection needed for "sharp" landscapes, make </t>
    </r>
    <r>
      <rPr>
        <b/>
        <i/>
        <sz val="12"/>
        <color rgb="FF00B0F0"/>
        <rFont val="Calibri"/>
        <family val="2"/>
        <scheme val="minor"/>
      </rPr>
      <t>ANY</t>
    </r>
    <r>
      <rPr>
        <b/>
        <sz val="12"/>
        <color rgb="FF0070C0"/>
        <rFont val="Calibri"/>
        <family val="2"/>
        <scheme val="minor"/>
      </rPr>
      <t xml:space="preserve"> attempt to discuss how</t>
    </r>
    <r>
      <rPr>
        <sz val="12"/>
        <color rgb="FF0070C0"/>
        <rFont val="Calibri"/>
        <family val="2"/>
        <scheme val="minor"/>
      </rPr>
      <t xml:space="preserve"> </t>
    </r>
    <r>
      <rPr>
        <b/>
        <sz val="12"/>
        <color rgb="FF0070C0"/>
        <rFont val="Calibri"/>
        <family val="2"/>
        <scheme val="minor"/>
      </rPr>
      <t>to adjust choices made in the field, to</t>
    </r>
    <r>
      <rPr>
        <b/>
        <sz val="12"/>
        <color rgb="FF00B0F0"/>
        <rFont val="Calibri"/>
        <family val="2"/>
        <scheme val="minor"/>
      </rPr>
      <t xml:space="preserve"> </t>
    </r>
    <r>
      <rPr>
        <b/>
        <i/>
        <sz val="12"/>
        <color rgb="FF00B0F0"/>
        <rFont val="Calibri"/>
        <family val="2"/>
        <scheme val="minor"/>
      </rPr>
      <t>satisfy</t>
    </r>
  </si>
  <si>
    <r>
      <rPr>
        <b/>
        <sz val="12"/>
        <color rgb="FF00B050"/>
        <rFont val="Calibri"/>
        <family val="2"/>
        <scheme val="minor"/>
      </rPr>
      <t xml:space="preserve">An honorable mention must be made for Rafael Pons' </t>
    </r>
    <r>
      <rPr>
        <b/>
        <i/>
        <sz val="12"/>
        <color rgb="FF00B050"/>
        <rFont val="Calibri"/>
        <family val="2"/>
        <scheme val="minor"/>
      </rPr>
      <t>PhotoPills</t>
    </r>
    <r>
      <rPr>
        <b/>
        <sz val="12"/>
        <color rgb="FF00B050"/>
        <rFont val="Calibri"/>
        <family val="2"/>
        <scheme val="minor"/>
      </rPr>
      <t xml:space="preserve"> app, </t>
    </r>
    <r>
      <rPr>
        <b/>
        <sz val="12"/>
        <color rgb="FF0070C0"/>
        <rFont val="Calibri"/>
        <family val="2"/>
        <scheme val="minor"/>
      </rPr>
      <t>with his inclusion of a</t>
    </r>
    <r>
      <rPr>
        <b/>
        <sz val="12"/>
        <color rgb="FF00B0F0"/>
        <rFont val="Calibri"/>
        <family val="2"/>
        <scheme val="minor"/>
      </rPr>
      <t xml:space="preserve"> "Circle of Confusion Calculator"</t>
    </r>
    <r>
      <rPr>
        <b/>
        <sz val="12"/>
        <color rgb="FF0070C0"/>
        <rFont val="Calibri"/>
        <family val="2"/>
        <scheme val="minor"/>
      </rPr>
      <t xml:space="preserve"> and an </t>
    </r>
    <r>
      <rPr>
        <b/>
        <sz val="12"/>
        <color rgb="FF00B0F0"/>
        <rFont val="Calibri"/>
        <family val="2"/>
        <scheme val="minor"/>
      </rPr>
      <t xml:space="preserve">"Advanced DoF Tool," </t>
    </r>
    <r>
      <rPr>
        <b/>
        <sz val="12"/>
        <color rgb="FF0070C0"/>
        <rFont val="Calibri"/>
        <family val="2"/>
        <scheme val="minor"/>
      </rPr>
      <t>both of which take a stab at applying the equation seen above.</t>
    </r>
  </si>
  <si>
    <r>
      <t xml:space="preserve">advising his viewers to </t>
    </r>
    <r>
      <rPr>
        <b/>
        <i/>
        <sz val="12"/>
        <color rgb="FFFF0000"/>
        <rFont val="Calibri"/>
        <family val="2"/>
        <scheme val="minor"/>
      </rPr>
      <t>ALWAYS</t>
    </r>
    <r>
      <rPr>
        <b/>
        <sz val="12"/>
        <color rgb="FFFF0000"/>
        <rFont val="Calibri"/>
        <family val="2"/>
        <scheme val="minor"/>
      </rPr>
      <t xml:space="preserve"> focus at </t>
    </r>
    <r>
      <rPr>
        <b/>
        <i/>
        <sz val="12"/>
        <color rgb="FFFF0000"/>
        <rFont val="Calibri"/>
        <family val="2"/>
        <scheme val="minor"/>
      </rPr>
      <t>TWICE</t>
    </r>
    <r>
      <rPr>
        <b/>
        <sz val="12"/>
        <color rgb="FFFF0000"/>
        <rFont val="Calibri"/>
        <family val="2"/>
        <scheme val="minor"/>
      </rPr>
      <t xml:space="preserve"> the calculated Hyperfocal Distanc</t>
    </r>
    <r>
      <rPr>
        <b/>
        <i/>
        <sz val="12"/>
        <color rgb="FFFF0000"/>
        <rFont val="Calibri"/>
        <family val="2"/>
        <scheme val="minor"/>
      </rPr>
      <t>e,</t>
    </r>
    <r>
      <rPr>
        <b/>
        <sz val="12"/>
        <color rgb="FFFF0000"/>
        <rFont val="Calibri"/>
        <family val="2"/>
        <scheme val="minor"/>
      </rPr>
      <t xml:space="preserve"> treating the calculated Hyperfocal Distance as his </t>
    </r>
    <r>
      <rPr>
        <b/>
        <i/>
        <sz val="12"/>
        <color rgb="FFFF0000"/>
        <rFont val="Calibri"/>
        <family val="2"/>
        <scheme val="minor"/>
      </rPr>
      <t>Near Limit</t>
    </r>
    <r>
      <rPr>
        <b/>
        <sz val="12"/>
        <color rgb="FFFF0000"/>
        <rFont val="Calibri"/>
        <family val="2"/>
        <scheme val="minor"/>
      </rPr>
      <t xml:space="preserve">, in order to get the "acceptable sharpness" that he </t>
    </r>
    <r>
      <rPr>
        <b/>
        <i/>
        <u/>
        <sz val="12"/>
        <color rgb="FFFF0000"/>
        <rFont val="Calibri"/>
        <family val="2"/>
        <scheme val="minor"/>
      </rPr>
      <t>personally</t>
    </r>
    <r>
      <rPr>
        <b/>
        <sz val="12"/>
        <color rgb="FFFF0000"/>
        <rFont val="Calibri"/>
        <family val="2"/>
        <scheme val="minor"/>
      </rPr>
      <t xml:space="preserve"> expects, for </t>
    </r>
    <r>
      <rPr>
        <b/>
        <i/>
        <u/>
        <sz val="12"/>
        <color rgb="FFFF0000"/>
        <rFont val="Calibri"/>
        <family val="2"/>
        <scheme val="minor"/>
      </rPr>
      <t>his</t>
    </r>
  </si>
  <si>
    <r>
      <rPr>
        <b/>
        <i/>
        <sz val="12"/>
        <color rgb="FF00B0F0"/>
        <rFont val="Calibri"/>
        <family val="2"/>
        <scheme val="minor"/>
      </rPr>
      <t>arbitrary</t>
    </r>
    <r>
      <rPr>
        <b/>
        <sz val="12"/>
        <color rgb="FF0070C0"/>
        <rFont val="Calibri"/>
        <family val="2"/>
        <scheme val="minor"/>
      </rPr>
      <t xml:space="preserve"> CoC Diameter for use in DoF calculations. </t>
    </r>
    <r>
      <rPr>
        <b/>
        <sz val="12"/>
        <color rgb="FFFF0000"/>
        <rFont val="Calibri"/>
        <family val="2"/>
        <scheme val="minor"/>
      </rPr>
      <t xml:space="preserve">His personally-satisfying "trick" is no more </t>
    </r>
    <r>
      <rPr>
        <b/>
        <i/>
        <sz val="12"/>
        <color rgb="FFFF0000"/>
        <rFont val="Calibri"/>
        <family val="2"/>
        <scheme val="minor"/>
      </rPr>
      <t>RELEVANT</t>
    </r>
    <r>
      <rPr>
        <b/>
        <sz val="12"/>
        <color rgb="FFFF0000"/>
        <rFont val="Calibri"/>
        <family val="2"/>
        <scheme val="minor"/>
      </rPr>
      <t xml:space="preserve"> for other photographers' expectations, than continuing to rely on DoF calculations based on sensor size.)  </t>
    </r>
  </si>
  <si>
    <r>
      <rPr>
        <b/>
        <i/>
        <sz val="12"/>
        <color rgb="FFFF0000"/>
        <rFont val="Calibri"/>
        <family val="2"/>
        <scheme val="minor"/>
      </rPr>
      <t>undisclosed (and likely never personally contemplated),</t>
    </r>
    <r>
      <rPr>
        <b/>
        <sz val="12"/>
        <color rgb="FFFF0000"/>
        <rFont val="Calibri"/>
        <family val="2"/>
        <scheme val="minor"/>
      </rPr>
      <t xml:space="preserve"> expectations for the anticipated </t>
    </r>
    <r>
      <rPr>
        <b/>
        <sz val="12"/>
        <color rgb="FF00B0F0"/>
        <rFont val="Calibri"/>
        <family val="2"/>
        <scheme val="minor"/>
      </rPr>
      <t>Enlargement Factor</t>
    </r>
    <r>
      <rPr>
        <b/>
        <sz val="12"/>
        <color rgb="FFFF0000"/>
        <rFont val="Calibri"/>
        <family val="2"/>
        <scheme val="minor"/>
      </rPr>
      <t xml:space="preserve">, </t>
    </r>
    <r>
      <rPr>
        <b/>
        <sz val="12"/>
        <color rgb="FF00B0F0"/>
        <rFont val="Calibri"/>
        <family val="2"/>
        <scheme val="minor"/>
      </rPr>
      <t>Viewing Distance</t>
    </r>
    <r>
      <rPr>
        <b/>
        <sz val="12"/>
        <color rgb="FFFF0000"/>
        <rFont val="Calibri"/>
        <family val="2"/>
        <scheme val="minor"/>
      </rPr>
      <t xml:space="preserve">, and a (well-defined) </t>
    </r>
    <r>
      <rPr>
        <b/>
        <sz val="12"/>
        <color rgb="FF00B0F0"/>
        <rFont val="Calibri"/>
        <family val="2"/>
        <scheme val="minor"/>
      </rPr>
      <t>Desired Final Image Resolution</t>
    </r>
    <r>
      <rPr>
        <b/>
        <sz val="12"/>
        <color rgb="FFFF0000"/>
        <rFont val="Calibri"/>
        <family val="2"/>
        <scheme val="minor"/>
      </rPr>
      <t xml:space="preserve">. </t>
    </r>
    <r>
      <rPr>
        <b/>
        <sz val="12"/>
        <color rgb="FF0070C0"/>
        <rFont val="Calibri"/>
        <family val="2"/>
        <scheme val="minor"/>
      </rPr>
      <t xml:space="preserve"> He then assures his viewers that they, too, </t>
    </r>
  </si>
  <si>
    <r>
      <t xml:space="preserve">will appreciate his [clever] trick.   Hint: It's obvious he doesn't understand that this "method" he is teaching others to emulate, is effectively </t>
    </r>
    <r>
      <rPr>
        <b/>
        <i/>
        <sz val="12"/>
        <color rgb="FF0070C0"/>
        <rFont val="Calibri"/>
        <family val="2"/>
        <scheme val="minor"/>
      </rPr>
      <t>SHRINKING</t>
    </r>
    <r>
      <rPr>
        <b/>
        <sz val="12"/>
        <color rgb="FF0070C0"/>
        <rFont val="Calibri"/>
        <family val="2"/>
        <scheme val="minor"/>
      </rPr>
      <t xml:space="preserve"> the default, sensor-based CoC Diameter used for his DoF calculations, to </t>
    </r>
  </si>
  <si>
    <r>
      <t xml:space="preserve">user input of a camera make and model or sensor size </t>
    </r>
    <r>
      <rPr>
        <b/>
        <sz val="12"/>
        <color rgb="FF00B0F0"/>
        <rFont val="Calibri"/>
        <family val="2"/>
        <scheme val="minor"/>
      </rPr>
      <t xml:space="preserve">- </t>
    </r>
    <r>
      <rPr>
        <b/>
        <i/>
        <sz val="12"/>
        <color rgb="FF00B0F0"/>
        <rFont val="Calibri"/>
        <family val="2"/>
        <scheme val="minor"/>
      </rPr>
      <t>PERPETUATING</t>
    </r>
    <r>
      <rPr>
        <b/>
        <sz val="12"/>
        <color rgb="FF00B0F0"/>
        <rFont val="Calibri"/>
        <family val="2"/>
        <scheme val="minor"/>
      </rPr>
      <t xml:space="preserve"> the convention that has been followed for nearly 100 years, with engraved DoF scales on manual-focus lenses -</t>
    </r>
    <r>
      <rPr>
        <b/>
        <sz val="12"/>
        <color rgb="FFFF0000"/>
        <rFont val="Calibri"/>
        <family val="2"/>
        <scheme val="minor"/>
      </rPr>
      <t xml:space="preserve"> </t>
    </r>
    <r>
      <rPr>
        <b/>
        <sz val="12"/>
        <color rgb="FF0070C0"/>
        <rFont val="Calibri"/>
        <family val="2"/>
        <scheme val="minor"/>
      </rPr>
      <t xml:space="preserve">conjuring an often </t>
    </r>
    <r>
      <rPr>
        <b/>
        <i/>
        <sz val="12"/>
        <color rgb="FF00B0F0"/>
        <rFont val="Calibri"/>
        <family val="2"/>
        <scheme val="minor"/>
      </rPr>
      <t>IRRELEVANT, essentially</t>
    </r>
  </si>
  <si>
    <t>to survive scrutiny, and even having the exact same expectation for "acceptable sharpness," which almost NO ONE quantifies, not even for the purpose of communicating their Desired Final Image Resolution to others?</t>
  </si>
  <si>
    <r>
      <t xml:space="preserve">Countless forum threads can be found where someone has posted an image and invites others to judge </t>
    </r>
    <r>
      <rPr>
        <b/>
        <i/>
        <sz val="12"/>
        <color rgb="FF0070C0"/>
        <rFont val="Calibri"/>
        <family val="2"/>
        <scheme val="minor"/>
      </rPr>
      <t>whether or not it's sharp,</t>
    </r>
    <r>
      <rPr>
        <b/>
        <sz val="12"/>
        <color rgb="FF0070C0"/>
        <rFont val="Calibri"/>
        <family val="2"/>
        <scheme val="minor"/>
      </rPr>
      <t xml:space="preserve"> and if not, what could have been done to improve it - </t>
    </r>
    <r>
      <rPr>
        <b/>
        <i/>
        <sz val="12"/>
        <color rgb="FF0070C0"/>
        <rFont val="Calibri"/>
        <family val="2"/>
        <scheme val="minor"/>
      </rPr>
      <t>yet these discussions are completely</t>
    </r>
  </si>
  <si>
    <r>
      <rPr>
        <b/>
        <i/>
        <sz val="12"/>
        <color rgb="FF0070C0"/>
        <rFont val="Calibri"/>
        <family val="2"/>
        <scheme val="minor"/>
      </rPr>
      <t>devoid of any mention</t>
    </r>
    <r>
      <rPr>
        <b/>
        <sz val="12"/>
        <color rgb="FF0070C0"/>
        <rFont val="Calibri"/>
        <family val="2"/>
        <scheme val="minor"/>
      </rPr>
      <t xml:space="preserve"> of the three factors that should be communicated in such discussions:  </t>
    </r>
    <r>
      <rPr>
        <b/>
        <sz val="12"/>
        <color rgb="FF00B0F0"/>
        <rFont val="Calibri"/>
        <family val="2"/>
        <scheme val="minor"/>
      </rPr>
      <t>Anticipated Maximum Enlargement Factor</t>
    </r>
    <r>
      <rPr>
        <b/>
        <sz val="12"/>
        <color rgb="FF0070C0"/>
        <rFont val="Calibri"/>
        <family val="2"/>
        <scheme val="minor"/>
      </rPr>
      <t xml:space="preserve">, </t>
    </r>
    <r>
      <rPr>
        <b/>
        <sz val="12"/>
        <color rgb="FF00B0F0"/>
        <rFont val="Calibri"/>
        <family val="2"/>
        <scheme val="minor"/>
      </rPr>
      <t>Anticipated Minimum Viewing Distance</t>
    </r>
    <r>
      <rPr>
        <b/>
        <sz val="12"/>
        <color rgb="FF0070C0"/>
        <rFont val="Calibri"/>
        <family val="2"/>
        <scheme val="minor"/>
      </rPr>
      <t xml:space="preserve">, and the photographer's uniquely </t>
    </r>
    <r>
      <rPr>
        <b/>
        <sz val="12"/>
        <color rgb="FF00B0F0"/>
        <rFont val="Calibri"/>
        <family val="2"/>
        <scheme val="minor"/>
      </rPr>
      <t>Desired</t>
    </r>
  </si>
  <si>
    <r>
      <t xml:space="preserve">stated goal of "making everything sharp."  These YouTube "guessperts" often open by promising us that we will never again be disappointed by "soft" landscape images, yet </t>
    </r>
    <r>
      <rPr>
        <b/>
        <sz val="12"/>
        <color rgb="FFFF0000"/>
        <rFont val="Calibri"/>
        <family val="2"/>
        <scheme val="minor"/>
      </rPr>
      <t>most of them recommend multiple methods,</t>
    </r>
  </si>
  <si>
    <r>
      <rPr>
        <b/>
        <i/>
        <sz val="12"/>
        <color rgb="FFFF0000"/>
        <rFont val="Calibri"/>
        <family val="2"/>
        <scheme val="minor"/>
      </rPr>
      <t>each of which would obviously yield different results, revealing their OWN</t>
    </r>
    <r>
      <rPr>
        <b/>
        <sz val="12"/>
        <color rgb="FFFF0000"/>
        <rFont val="Calibri"/>
        <family val="2"/>
        <scheme val="minor"/>
      </rPr>
      <t xml:space="preserve"> confusion,</t>
    </r>
    <r>
      <rPr>
        <b/>
        <sz val="12"/>
        <color rgb="FF0070C0"/>
        <rFont val="Calibri"/>
        <family val="2"/>
        <scheme val="minor"/>
      </rPr>
      <t xml:space="preserve"> offering vague descriptions of when they use one method vs. another, expecting the viewer to follow in their footsteps (confused).</t>
    </r>
  </si>
  <si>
    <r>
      <t xml:space="preserve">Without identifying any of these "guessperts," especially since none of them stand apart from the herd in offering a method that can always address the factors affecting a photographer's personally </t>
    </r>
    <r>
      <rPr>
        <b/>
        <sz val="12"/>
        <color rgb="FF00B0F0"/>
        <rFont val="Calibri"/>
        <family val="2"/>
        <scheme val="minor"/>
      </rPr>
      <t>Desired Final Image</t>
    </r>
  </si>
  <si>
    <r>
      <rPr>
        <b/>
        <sz val="12"/>
        <color rgb="FF00B0F0"/>
        <rFont val="Calibri"/>
        <family val="2"/>
        <scheme val="minor"/>
      </rPr>
      <t>Resolution</t>
    </r>
    <r>
      <rPr>
        <b/>
        <sz val="12"/>
        <color rgb="FF0070C0"/>
        <rFont val="Calibri"/>
        <family val="2"/>
        <scheme val="minor"/>
      </rPr>
      <t xml:space="preserve"> at an </t>
    </r>
    <r>
      <rPr>
        <b/>
        <sz val="12"/>
        <color rgb="FF00B0F0"/>
        <rFont val="Calibri"/>
        <family val="2"/>
        <scheme val="minor"/>
      </rPr>
      <t>Anticipated Maximum Enlargement Factor</t>
    </r>
    <r>
      <rPr>
        <b/>
        <sz val="12"/>
        <color rgb="FF0070C0"/>
        <rFont val="Calibri"/>
        <family val="2"/>
        <scheme val="minor"/>
      </rPr>
      <t xml:space="preserve"> and </t>
    </r>
    <r>
      <rPr>
        <b/>
        <sz val="12"/>
        <color rgb="FF00B0F0"/>
        <rFont val="Calibri"/>
        <family val="2"/>
        <scheme val="minor"/>
      </rPr>
      <t>Anticipated Minimum Viewing Distance</t>
    </r>
    <r>
      <rPr>
        <b/>
        <sz val="12"/>
        <color rgb="FF0070C0"/>
        <rFont val="Calibri"/>
        <family val="2"/>
        <scheme val="minor"/>
      </rPr>
      <t xml:space="preserve">, </t>
    </r>
    <r>
      <rPr>
        <b/>
        <sz val="12"/>
        <color rgb="FF7030A0"/>
        <rFont val="Calibri"/>
        <family val="2"/>
        <scheme val="minor"/>
      </rPr>
      <t xml:space="preserve">I've yet to find a landscape photographer on YouTube who is teaching a method that </t>
    </r>
    <r>
      <rPr>
        <b/>
        <i/>
        <sz val="12"/>
        <color rgb="FF7030A0"/>
        <rFont val="Calibri"/>
        <family val="2"/>
        <scheme val="minor"/>
      </rPr>
      <t xml:space="preserve">always </t>
    </r>
    <r>
      <rPr>
        <b/>
        <sz val="12"/>
        <color rgb="FF7030A0"/>
        <rFont val="Calibri"/>
        <family val="2"/>
        <scheme val="minor"/>
      </rPr>
      <t xml:space="preserve">gets "everything sharp," </t>
    </r>
  </si>
  <si>
    <r>
      <rPr>
        <b/>
        <sz val="12"/>
        <color rgb="FF7030A0"/>
        <rFont val="Calibri"/>
        <family val="2"/>
        <scheme val="minor"/>
      </rPr>
      <t xml:space="preserve">as promised, and </t>
    </r>
    <r>
      <rPr>
        <b/>
        <i/>
        <sz val="12"/>
        <color rgb="FF7030A0"/>
        <rFont val="Calibri"/>
        <family val="2"/>
        <scheme val="minor"/>
      </rPr>
      <t>also results in</t>
    </r>
    <r>
      <rPr>
        <b/>
        <sz val="12"/>
        <color rgb="FF7030A0"/>
        <rFont val="Calibri"/>
        <family val="2"/>
        <scheme val="minor"/>
      </rPr>
      <t xml:space="preserve"> the fastest possible shutter speeds (widest possible apertures, for just enough DoF), other than the far-from-convenient, </t>
    </r>
    <r>
      <rPr>
        <b/>
        <i/>
        <u/>
        <sz val="12"/>
        <color rgb="FF7030A0"/>
        <rFont val="Calibri"/>
        <family val="2"/>
        <scheme val="minor"/>
      </rPr>
      <t>brute force</t>
    </r>
    <r>
      <rPr>
        <b/>
        <sz val="12"/>
        <color rgb="FF7030A0"/>
        <rFont val="Calibri"/>
        <family val="2"/>
        <scheme val="minor"/>
      </rPr>
      <t xml:space="preserve"> approach of focus stacking.</t>
    </r>
    <r>
      <rPr>
        <b/>
        <sz val="12"/>
        <color rgb="FF0070C0"/>
        <rFont val="Calibri"/>
        <family val="2"/>
        <scheme val="minor"/>
      </rPr>
      <t xml:space="preserve">   Focus stacking has its place, </t>
    </r>
  </si>
  <si>
    <r>
      <t xml:space="preserve">82 of the 85 "experts" (and counting) all prefer various seat-of-the-pants, </t>
    </r>
    <r>
      <rPr>
        <b/>
        <i/>
        <sz val="12"/>
        <color rgb="FF00B0F0"/>
        <rFont val="Calibri"/>
        <family val="2"/>
        <scheme val="minor"/>
      </rPr>
      <t>CONVENIENT</t>
    </r>
    <r>
      <rPr>
        <b/>
        <sz val="12"/>
        <color rgb="FF0070C0"/>
        <rFont val="Calibri"/>
        <family val="2"/>
        <scheme val="minor"/>
      </rPr>
      <t xml:space="preserve"> methods of what amounts to </t>
    </r>
    <r>
      <rPr>
        <b/>
        <sz val="12"/>
        <color rgb="FF7030A0"/>
        <rFont val="Calibri"/>
        <family val="2"/>
        <scheme val="minor"/>
      </rPr>
      <t xml:space="preserve">nothing more than </t>
    </r>
    <r>
      <rPr>
        <b/>
        <i/>
        <sz val="12"/>
        <color rgb="FF7030A0"/>
        <rFont val="Calibri"/>
        <family val="2"/>
        <scheme val="minor"/>
      </rPr>
      <t>GUESSING</t>
    </r>
    <r>
      <rPr>
        <b/>
        <sz val="12"/>
        <color rgb="FF7030A0"/>
        <rFont val="Calibri"/>
        <family val="2"/>
        <scheme val="minor"/>
      </rPr>
      <t xml:space="preserve"> where to focus and which aperture to use,</t>
    </r>
    <r>
      <rPr>
        <b/>
        <sz val="12"/>
        <color rgb="FF0070C0"/>
        <rFont val="Calibri"/>
        <family val="2"/>
        <scheme val="minor"/>
      </rPr>
      <t xml:space="preserve"> despite their unanimously </t>
    </r>
  </si>
  <si>
    <r>
      <rPr>
        <b/>
        <sz val="12"/>
        <color rgb="FF00B0F0"/>
        <rFont val="Calibri"/>
        <family val="2"/>
        <scheme val="minor"/>
      </rPr>
      <t>Final Image Resolution</t>
    </r>
    <r>
      <rPr>
        <b/>
        <sz val="12"/>
        <color rgb="FF0070C0"/>
        <rFont val="Calibri"/>
        <family val="2"/>
        <scheme val="minor"/>
      </rPr>
      <t xml:space="preserve">. </t>
    </r>
    <r>
      <rPr>
        <b/>
        <sz val="12"/>
        <color rgb="FF7030A0"/>
        <rFont val="Calibri"/>
        <family val="2"/>
        <scheme val="minor"/>
      </rPr>
      <t xml:space="preserve"> It's </t>
    </r>
    <r>
      <rPr>
        <b/>
        <i/>
        <u/>
        <sz val="12"/>
        <color rgb="FF7030A0"/>
        <rFont val="Calibri"/>
        <family val="2"/>
        <scheme val="minor"/>
      </rPr>
      <t>highly unlikely</t>
    </r>
    <r>
      <rPr>
        <b/>
        <sz val="12"/>
        <color rgb="FF7030A0"/>
        <rFont val="Calibri"/>
        <family val="2"/>
        <scheme val="minor"/>
      </rPr>
      <t xml:space="preserve"> everyone participating in such discussions will be examining the image in question, on the same size screen, at the same viewing distance, and with the very same expectation for</t>
    </r>
  </si>
  <si>
    <r>
      <rPr>
        <b/>
        <sz val="12"/>
        <color rgb="FF7030A0"/>
        <rFont val="Calibri"/>
        <family val="2"/>
        <scheme val="minor"/>
      </rPr>
      <t xml:space="preserve">"sharpness."  This may sound unkind, but it's perfectly appropriate:  </t>
    </r>
    <r>
      <rPr>
        <b/>
        <sz val="12"/>
        <color rgb="FF0070C0"/>
        <rFont val="Calibri"/>
        <family val="2"/>
        <scheme val="minor"/>
      </rPr>
      <t xml:space="preserve"> </t>
    </r>
    <r>
      <rPr>
        <b/>
        <sz val="12"/>
        <color rgb="FFFF0000"/>
        <rFont val="Calibri"/>
        <family val="2"/>
        <scheme val="minor"/>
      </rPr>
      <t xml:space="preserve">"Ask a stupid question. get a stupid answer." </t>
    </r>
  </si>
  <si>
    <r>
      <t xml:space="preserve">ideally when shooting motionless subjects and </t>
    </r>
    <r>
      <rPr>
        <b/>
        <i/>
        <u/>
        <sz val="12"/>
        <color rgb="FF0070C0"/>
        <rFont val="Calibri"/>
        <family val="2"/>
        <scheme val="minor"/>
      </rPr>
      <t>ONLY</t>
    </r>
    <r>
      <rPr>
        <b/>
        <sz val="12"/>
        <color rgb="FF0070C0"/>
        <rFont val="Calibri"/>
        <family val="2"/>
        <scheme val="minor"/>
      </rPr>
      <t xml:space="preserve"> when framing subject spaces that are </t>
    </r>
    <r>
      <rPr>
        <b/>
        <i/>
        <u/>
        <sz val="12"/>
        <color rgb="FF0070C0"/>
        <rFont val="Calibri"/>
        <family val="2"/>
        <scheme val="minor"/>
      </rPr>
      <t>deeper</t>
    </r>
    <r>
      <rPr>
        <b/>
        <sz val="12"/>
        <color rgb="FF0070C0"/>
        <rFont val="Calibri"/>
        <family val="2"/>
        <scheme val="minor"/>
      </rPr>
      <t xml:space="preserve"> than can be shot </t>
    </r>
    <r>
      <rPr>
        <b/>
        <i/>
        <u/>
        <sz val="12"/>
        <color rgb="FF0070C0"/>
        <rFont val="Calibri"/>
        <family val="2"/>
        <scheme val="minor"/>
      </rPr>
      <t>WITHOUT focus stacking,</t>
    </r>
    <r>
      <rPr>
        <b/>
        <sz val="12"/>
        <color rgb="FF0070C0"/>
        <rFont val="Calibri"/>
        <family val="2"/>
        <scheme val="minor"/>
      </rPr>
      <t xml:space="preserve"> while still satisfying a given </t>
    </r>
    <r>
      <rPr>
        <b/>
        <sz val="12"/>
        <color rgb="FF00B0F0"/>
        <rFont val="Calibri"/>
        <family val="2"/>
        <scheme val="minor"/>
      </rPr>
      <t>Desired Final Image Resolution</t>
    </r>
    <r>
      <rPr>
        <b/>
        <sz val="12"/>
        <color rgb="FF0070C0"/>
        <rFont val="Calibri"/>
        <family val="2"/>
        <scheme val="minor"/>
      </rPr>
      <t>, at the anticipated</t>
    </r>
  </si>
  <si>
    <r>
      <rPr>
        <b/>
        <sz val="12"/>
        <color rgb="FF00B0F0"/>
        <rFont val="Calibri"/>
        <family val="2"/>
        <scheme val="minor"/>
      </rPr>
      <t>Enlargement Factor</t>
    </r>
    <r>
      <rPr>
        <b/>
        <sz val="12"/>
        <color rgb="FF0070C0"/>
        <rFont val="Calibri"/>
        <family val="2"/>
        <scheme val="minor"/>
      </rPr>
      <t xml:space="preserve"> and </t>
    </r>
    <r>
      <rPr>
        <b/>
        <sz val="12"/>
        <color rgb="FF00B0F0"/>
        <rFont val="Calibri"/>
        <family val="2"/>
        <scheme val="minor"/>
      </rPr>
      <t>Viewing Distance</t>
    </r>
    <r>
      <rPr>
        <b/>
        <sz val="12"/>
        <color rgb="FF0070C0"/>
        <rFont val="Calibri"/>
        <family val="2"/>
        <scheme val="minor"/>
      </rPr>
      <t xml:space="preserve">, while using an aperture that will </t>
    </r>
    <r>
      <rPr>
        <b/>
        <i/>
        <sz val="12"/>
        <color rgb="FF0070C0"/>
        <rFont val="Calibri"/>
        <family val="2"/>
        <scheme val="minor"/>
      </rPr>
      <t>NOT</t>
    </r>
    <r>
      <rPr>
        <b/>
        <sz val="12"/>
        <color rgb="FF0070C0"/>
        <rFont val="Calibri"/>
        <family val="2"/>
        <scheme val="minor"/>
      </rPr>
      <t xml:space="preserve"> cause diffraction to inhibit the </t>
    </r>
    <r>
      <rPr>
        <b/>
        <sz val="12"/>
        <color rgb="FF00B0F0"/>
        <rFont val="Calibri"/>
        <family val="2"/>
        <scheme val="minor"/>
      </rPr>
      <t xml:space="preserve">Desired Final Image Resolution </t>
    </r>
    <r>
      <rPr>
        <b/>
        <sz val="12"/>
        <color rgb="FF0070C0"/>
        <rFont val="Calibri"/>
        <family val="2"/>
        <scheme val="minor"/>
      </rPr>
      <t>(not that focus stacking necessarily increases the risk of visible diffraction.)</t>
    </r>
  </si>
  <si>
    <r>
      <t xml:space="preserve">One of the three YouTube "guessperts" who relies on DoF calculations, does so inputting his sensor size - as most people do, with most DoF apps - and expresses his disappointment with the results (as most people do), </t>
    </r>
    <r>
      <rPr>
        <b/>
        <sz val="12"/>
        <color rgb="FFFF0000"/>
        <rFont val="Calibri"/>
        <family val="2"/>
        <scheme val="minor"/>
      </rPr>
      <t>actually</t>
    </r>
  </si>
  <si>
    <t>improve the resolution (subject detail) he sees at the Near and Far limits of DoF, when viewing his Final Images (at whatever enlargement factor and viewing distance he routinely uses.)  Nearly all DoF apps, today, encourage</t>
  </si>
  <si>
    <r>
      <t xml:space="preserve">Focus Stack at the sharpest aperture for your lens. </t>
    </r>
    <r>
      <rPr>
        <sz val="12"/>
        <color rgb="FF0070C0"/>
        <rFont val="Calibri"/>
        <family val="2"/>
        <scheme val="minor"/>
      </rPr>
      <t>(One exception among ~90% who discuss it, admits he stopped because it's a hassle, the rest claiming it's easy to do, even without an in-camera Stacking feature. Wind?)</t>
    </r>
  </si>
  <si>
    <t>And here is a list of common myths, promoted (mix and match) by the 85 landscape photography "guessperts" I've discovered to date:</t>
  </si>
  <si>
    <r>
      <t xml:space="preserve">Here is a list of commonly recommended "methods" for selecting Focus Distance and Aperture when shooting landscapes - with most of the 85 "guessperts" recommending </t>
    </r>
    <r>
      <rPr>
        <b/>
        <i/>
        <u/>
        <sz val="12"/>
        <color rgb="FF0070C0"/>
        <rFont val="Calibri"/>
        <family val="2"/>
        <scheme val="minor"/>
      </rPr>
      <t>two or more</t>
    </r>
    <r>
      <rPr>
        <b/>
        <sz val="12"/>
        <color rgb="FF0070C0"/>
        <rFont val="Calibri"/>
        <family val="2"/>
        <scheme val="minor"/>
      </rPr>
      <t xml:space="preserve"> of these methods, with </t>
    </r>
    <r>
      <rPr>
        <b/>
        <i/>
        <u/>
        <sz val="12"/>
        <color rgb="FF0070C0"/>
        <rFont val="Calibri"/>
        <family val="2"/>
        <scheme val="minor"/>
      </rPr>
      <t>bewildering</t>
    </r>
    <r>
      <rPr>
        <b/>
        <sz val="12"/>
        <color rgb="FF0070C0"/>
        <rFont val="Calibri"/>
        <family val="2"/>
        <scheme val="minor"/>
      </rPr>
      <t xml:space="preserve"> </t>
    </r>
  </si>
  <si>
    <r>
      <rPr>
        <b/>
        <i/>
        <u/>
        <sz val="12"/>
        <color rgb="FF0070C0"/>
        <rFont val="Calibri"/>
        <family val="2"/>
        <scheme val="minor"/>
      </rPr>
      <t>explanations</t>
    </r>
    <r>
      <rPr>
        <b/>
        <sz val="12"/>
        <color rgb="FF0070C0"/>
        <rFont val="Calibri"/>
        <family val="2"/>
        <scheme val="minor"/>
      </rPr>
      <t xml:space="preserve"> of </t>
    </r>
    <r>
      <rPr>
        <b/>
        <i/>
        <u/>
        <sz val="12"/>
        <color rgb="FF0070C0"/>
        <rFont val="Calibri"/>
        <family val="2"/>
        <scheme val="minor"/>
      </rPr>
      <t>when</t>
    </r>
    <r>
      <rPr>
        <b/>
        <sz val="12"/>
        <color rgb="FF0070C0"/>
        <rFont val="Calibri"/>
        <family val="2"/>
        <scheme val="minor"/>
      </rPr>
      <t xml:space="preserve"> to use one vs. another. Amazingly, all of these "methods" are presented with the stated goal of "making everything sharp, from Near to Far."  </t>
    </r>
    <r>
      <rPr>
        <b/>
        <i/>
        <sz val="12"/>
        <color rgb="FFFF0000"/>
        <rFont val="Calibri"/>
        <family val="2"/>
        <scheme val="minor"/>
      </rPr>
      <t>They seek CONVENIENCE and suffer unspoken consequences.</t>
    </r>
  </si>
  <si>
    <t>The CoC diameter used for DoF and Hyperfocal Distance calculations should be based on your sensor size (or camera make and model).</t>
  </si>
  <si>
    <r>
      <t xml:space="preserve">There is no need to consider the impact of </t>
    </r>
    <r>
      <rPr>
        <b/>
        <i/>
        <u/>
        <sz val="12"/>
        <color rgb="FF0070C0"/>
        <rFont val="Calibri"/>
        <family val="2"/>
        <scheme val="minor"/>
      </rPr>
      <t>your,</t>
    </r>
    <r>
      <rPr>
        <b/>
        <sz val="12"/>
        <color rgb="FF0070C0"/>
        <rFont val="Calibri"/>
        <family val="2"/>
        <scheme val="minor"/>
      </rPr>
      <t xml:space="preserve"> well-defined, </t>
    </r>
    <r>
      <rPr>
        <b/>
        <sz val="12"/>
        <color rgb="FF00B0F0"/>
        <rFont val="Calibri"/>
        <family val="2"/>
        <scheme val="minor"/>
      </rPr>
      <t>Desired Final Image Resolution</t>
    </r>
    <r>
      <rPr>
        <b/>
        <sz val="12"/>
        <color rgb="FF0070C0"/>
        <rFont val="Calibri"/>
        <family val="2"/>
        <scheme val="minor"/>
      </rPr>
      <t>, when selecting a CoC Diameter for DoF calculations.</t>
    </r>
  </si>
  <si>
    <r>
      <t xml:space="preserve">There is no need to consider the impact of </t>
    </r>
    <r>
      <rPr>
        <b/>
        <u/>
        <sz val="12"/>
        <color rgb="FF0070C0"/>
        <rFont val="Calibri"/>
        <family val="2"/>
        <scheme val="minor"/>
      </rPr>
      <t>your</t>
    </r>
    <r>
      <rPr>
        <b/>
        <sz val="12"/>
        <color rgb="FF0070C0"/>
        <rFont val="Calibri"/>
        <family val="2"/>
        <scheme val="minor"/>
      </rPr>
      <t xml:space="preserve"> </t>
    </r>
    <r>
      <rPr>
        <b/>
        <sz val="12"/>
        <color rgb="FF00B0F0"/>
        <rFont val="Calibri"/>
        <family val="2"/>
        <scheme val="minor"/>
      </rPr>
      <t>Anticipated Maximum Enlargement Factor</t>
    </r>
    <r>
      <rPr>
        <b/>
        <sz val="12"/>
        <color rgb="FF0070C0"/>
        <rFont val="Calibri"/>
        <family val="2"/>
        <scheme val="minor"/>
      </rPr>
      <t xml:space="preserve"> on the perceived resolution of your final image.</t>
    </r>
  </si>
  <si>
    <r>
      <t xml:space="preserve">There is no need to consider the impact of </t>
    </r>
    <r>
      <rPr>
        <b/>
        <i/>
        <u/>
        <sz val="12"/>
        <color rgb="FF0070C0"/>
        <rFont val="Calibri"/>
        <family val="2"/>
        <scheme val="minor"/>
      </rPr>
      <t>your</t>
    </r>
    <r>
      <rPr>
        <b/>
        <sz val="12"/>
        <color rgb="FF0070C0"/>
        <rFont val="Calibri"/>
        <family val="2"/>
        <scheme val="minor"/>
      </rPr>
      <t xml:space="preserve"> </t>
    </r>
    <r>
      <rPr>
        <b/>
        <sz val="12"/>
        <color rgb="FF00B0F0"/>
        <rFont val="Calibri"/>
        <family val="2"/>
        <scheme val="minor"/>
      </rPr>
      <t>Anticipated Minimum Viewing Distance</t>
    </r>
    <r>
      <rPr>
        <b/>
        <sz val="12"/>
        <color rgb="FF0070C0"/>
        <rFont val="Calibri"/>
        <family val="2"/>
        <scheme val="minor"/>
      </rPr>
      <t xml:space="preserve"> on the perceived resolution of your final image.</t>
    </r>
  </si>
  <si>
    <t>The Maximum Permissible CoC used for DoF and Hyperfocal Distance calculations need only be set equal to the sensor diagonal/1500. (E.g: 0.03 mm for full-frame).</t>
  </si>
  <si>
    <r>
      <t xml:space="preserve">              </t>
    </r>
    <r>
      <rPr>
        <b/>
        <i/>
        <u/>
        <sz val="16"/>
        <color rgb="FF00B0F0"/>
        <rFont val="Calibri"/>
        <family val="2"/>
        <scheme val="minor"/>
      </rPr>
      <t>disappointing, most reliable method</t>
    </r>
    <r>
      <rPr>
        <b/>
        <sz val="16"/>
        <color rgb="FF0070C0"/>
        <rFont val="Calibri"/>
        <family val="2"/>
        <scheme val="minor"/>
      </rPr>
      <t xml:space="preserve"> for selecting an </t>
    </r>
    <r>
      <rPr>
        <b/>
        <sz val="18"/>
        <rFont val="Calibri"/>
        <family val="2"/>
        <scheme val="minor"/>
      </rPr>
      <t>Aperture</t>
    </r>
    <r>
      <rPr>
        <b/>
        <sz val="16"/>
        <color rgb="FF0070C0"/>
        <rFont val="Calibri"/>
        <family val="2"/>
        <scheme val="minor"/>
      </rPr>
      <t xml:space="preserve"> and </t>
    </r>
    <r>
      <rPr>
        <b/>
        <sz val="18"/>
        <rFont val="Calibri"/>
        <family val="2"/>
        <scheme val="minor"/>
      </rPr>
      <t>Focus Distance</t>
    </r>
    <r>
      <rPr>
        <b/>
        <sz val="16"/>
        <color rgb="FF0070C0"/>
        <rFont val="Calibri"/>
        <family val="2"/>
        <scheme val="minor"/>
      </rPr>
      <t xml:space="preserve"> that can deliver individually </t>
    </r>
    <r>
      <rPr>
        <b/>
        <i/>
        <u/>
        <sz val="16"/>
        <color rgb="FF00B0F0"/>
        <rFont val="Calibri"/>
        <family val="2"/>
        <scheme val="minor"/>
      </rPr>
      <t>well-defined</t>
    </r>
    <r>
      <rPr>
        <b/>
        <sz val="16"/>
        <color rgb="FF0070C0"/>
        <rFont val="Calibri"/>
        <family val="2"/>
        <scheme val="minor"/>
      </rPr>
      <t xml:space="preserve"> "acceptable sharpness." </t>
    </r>
  </si>
  <si>
    <r>
      <rPr>
        <b/>
        <sz val="12"/>
        <color rgb="FF0070C0"/>
        <rFont val="Calibri"/>
        <family val="2"/>
        <scheme val="minor"/>
      </rPr>
      <t xml:space="preserve">  The </t>
    </r>
    <r>
      <rPr>
        <b/>
        <sz val="12"/>
        <color rgb="FF00B0F0"/>
        <rFont val="Calibri"/>
        <family val="2"/>
        <scheme val="minor"/>
      </rPr>
      <t>customized</t>
    </r>
    <r>
      <rPr>
        <b/>
        <sz val="12"/>
        <color theme="1"/>
        <rFont val="Calibri"/>
        <family val="2"/>
        <scheme val="minor"/>
      </rPr>
      <t xml:space="preserve"> </t>
    </r>
    <r>
      <rPr>
        <b/>
        <sz val="12"/>
        <color rgb="FF00B0F0"/>
        <rFont val="Calibri"/>
        <family val="2"/>
        <scheme val="minor"/>
      </rPr>
      <t>CoC Diameter</t>
    </r>
    <r>
      <rPr>
        <b/>
        <sz val="12"/>
        <color theme="1"/>
        <rFont val="Calibri"/>
        <family val="2"/>
        <scheme val="minor"/>
      </rPr>
      <t xml:space="preserve"> </t>
    </r>
    <r>
      <rPr>
        <b/>
        <sz val="12"/>
        <color rgb="FF0070C0"/>
        <rFont val="Calibri"/>
        <family val="2"/>
        <scheme val="minor"/>
      </rPr>
      <t xml:space="preserve">can be used, </t>
    </r>
    <r>
      <rPr>
        <b/>
        <sz val="12"/>
        <color theme="1"/>
        <rFont val="Calibri"/>
        <family val="2"/>
        <scheme val="minor"/>
      </rPr>
      <t>i</t>
    </r>
    <r>
      <rPr>
        <b/>
        <sz val="12"/>
        <color rgb="FF0070C0"/>
        <rFont val="Calibri"/>
        <family val="2"/>
        <scheme val="minor"/>
      </rPr>
      <t>n this same worksheet, to also calculate an</t>
    </r>
    <r>
      <rPr>
        <b/>
        <sz val="12"/>
        <color theme="1"/>
        <rFont val="Calibri"/>
        <family val="2"/>
        <scheme val="minor"/>
      </rPr>
      <t xml:space="preserve"> </t>
    </r>
    <r>
      <rPr>
        <b/>
        <sz val="12"/>
        <color rgb="FF00B0F0"/>
        <rFont val="Calibri"/>
        <family val="2"/>
        <scheme val="minor"/>
      </rPr>
      <t>Inverted Hyperfocal Distance Table</t>
    </r>
    <r>
      <rPr>
        <b/>
        <sz val="12"/>
        <color rgb="FF0070C0"/>
        <rFont val="Calibri"/>
        <family val="2"/>
        <scheme val="minor"/>
      </rPr>
      <t xml:space="preserve">, or it can be specified in </t>
    </r>
    <r>
      <rPr>
        <b/>
        <i/>
        <u/>
        <sz val="12"/>
        <color rgb="FF0070C0"/>
        <rFont val="Calibri"/>
        <family val="2"/>
        <scheme val="minor"/>
      </rPr>
      <t>your choice</t>
    </r>
    <r>
      <rPr>
        <b/>
        <sz val="12"/>
        <color rgb="FF0070C0"/>
        <rFont val="Calibri"/>
        <family val="2"/>
        <scheme val="minor"/>
      </rPr>
      <t xml:space="preserve"> of DoF or Hyperfocal Distance apps that allow</t>
    </r>
  </si>
  <si>
    <r>
      <rPr>
        <b/>
        <sz val="12"/>
        <color rgb="FF0070C0"/>
        <rFont val="Calibri"/>
        <family val="2"/>
        <scheme val="minor"/>
      </rPr>
      <t xml:space="preserve">  </t>
    </r>
    <r>
      <rPr>
        <b/>
        <i/>
        <u/>
        <sz val="12"/>
        <color rgb="FF0070C0"/>
        <rFont val="Calibri"/>
        <family val="2"/>
        <scheme val="minor"/>
      </rPr>
      <t>direct entry</t>
    </r>
    <r>
      <rPr>
        <b/>
        <sz val="12"/>
        <color rgb="FF0070C0"/>
        <rFont val="Calibri"/>
        <family val="2"/>
        <scheme val="minor"/>
      </rPr>
      <t xml:space="preserve"> of a custom CoC Diameter.</t>
    </r>
    <r>
      <rPr>
        <b/>
        <sz val="12"/>
        <color theme="1"/>
        <rFont val="Calibri"/>
        <family val="2"/>
        <scheme val="minor"/>
      </rPr>
      <t xml:space="preserve"> </t>
    </r>
    <r>
      <rPr>
        <b/>
        <sz val="12"/>
        <color rgb="FFFF0000"/>
        <rFont val="Calibri"/>
        <family val="2"/>
        <scheme val="minor"/>
      </rPr>
      <t>DoF apps that expect users to select a camera make and model or sensor size, are responsible for widespread distrust in DoF calculations, due to several embedded</t>
    </r>
  </si>
  <si>
    <r>
      <t xml:space="preserve">  assumptions. Not </t>
    </r>
    <r>
      <rPr>
        <b/>
        <i/>
        <u/>
        <sz val="12"/>
        <color rgb="FFFF0000"/>
        <rFont val="Calibri"/>
        <family val="2"/>
        <scheme val="minor"/>
      </rPr>
      <t>everyone</t>
    </r>
    <r>
      <rPr>
        <b/>
        <sz val="12"/>
        <color rgb="FFFF0000"/>
        <rFont val="Calibri"/>
        <family val="2"/>
        <scheme val="minor"/>
      </rPr>
      <t xml:space="preserve"> using a given sensor size has the </t>
    </r>
    <r>
      <rPr>
        <b/>
        <i/>
        <u/>
        <sz val="12"/>
        <color rgb="FFFF0000"/>
        <rFont val="Calibri"/>
        <family val="2"/>
        <scheme val="minor"/>
      </rPr>
      <t>exact same expectations</t>
    </r>
    <r>
      <rPr>
        <b/>
        <sz val="12"/>
        <color rgb="FFFF0000"/>
        <rFont val="Calibri"/>
        <family val="2"/>
        <scheme val="minor"/>
      </rPr>
      <t xml:space="preserve"> for </t>
    </r>
    <r>
      <rPr>
        <b/>
        <sz val="12"/>
        <color rgb="FF00B0F0"/>
        <rFont val="Calibri"/>
        <family val="2"/>
        <scheme val="minor"/>
      </rPr>
      <t>Maximum Anticipated Enlargement Factor</t>
    </r>
    <r>
      <rPr>
        <b/>
        <sz val="12"/>
        <color rgb="FFFF0000"/>
        <rFont val="Calibri"/>
        <family val="2"/>
        <scheme val="minor"/>
      </rPr>
      <t xml:space="preserve">, </t>
    </r>
    <r>
      <rPr>
        <b/>
        <sz val="12"/>
        <color rgb="FF00B0F0"/>
        <rFont val="Calibri"/>
        <family val="2"/>
        <scheme val="minor"/>
      </rPr>
      <t>Minimum Anticipated Viewing Distance</t>
    </r>
    <r>
      <rPr>
        <b/>
        <sz val="12"/>
        <color rgb="FFFF0000"/>
        <rFont val="Calibri"/>
        <family val="2"/>
        <scheme val="minor"/>
      </rPr>
      <t xml:space="preserve">, or </t>
    </r>
    <r>
      <rPr>
        <b/>
        <sz val="12"/>
        <color rgb="FF00B0F0"/>
        <rFont val="Calibri"/>
        <family val="2"/>
        <scheme val="minor"/>
      </rPr>
      <t>Desired Final Image Resolution</t>
    </r>
    <r>
      <rPr>
        <b/>
        <sz val="12"/>
        <color rgb="FFFF0000"/>
        <rFont val="Calibri"/>
        <family val="2"/>
        <scheme val="minor"/>
      </rPr>
      <t>.</t>
    </r>
  </si>
  <si>
    <r>
      <rPr>
        <b/>
        <sz val="12"/>
        <color rgb="FF0070C0"/>
        <rFont val="Calibri"/>
        <family val="2"/>
        <scheme val="minor"/>
      </rPr>
      <t xml:space="preserve">  The </t>
    </r>
    <r>
      <rPr>
        <b/>
        <sz val="12"/>
        <color rgb="FF00B0F0"/>
        <rFont val="Calibri"/>
        <family val="2"/>
        <scheme val="minor"/>
      </rPr>
      <t>Inverted Hyperfocal Distance Table</t>
    </r>
    <r>
      <rPr>
        <b/>
        <sz val="12"/>
        <color rgb="FF0070C0"/>
        <rFont val="Calibri"/>
        <family val="2"/>
        <scheme val="minor"/>
      </rPr>
      <t xml:space="preserve"> is unique, in that it displays the smallest f-Numbers (widest apertures) that can be used to satisfy </t>
    </r>
    <r>
      <rPr>
        <b/>
        <i/>
        <u/>
        <sz val="12"/>
        <color rgb="FF0070C0"/>
        <rFont val="Calibri"/>
        <family val="2"/>
        <scheme val="minor"/>
      </rPr>
      <t>your personal DoF expectations</t>
    </r>
    <r>
      <rPr>
        <b/>
        <sz val="12"/>
        <color rgb="FF0070C0"/>
        <rFont val="Calibri"/>
        <family val="2"/>
        <scheme val="minor"/>
      </rPr>
      <t>, in familiar 1/3rd stop increments, for</t>
    </r>
  </si>
  <si>
    <t xml:space="preserve">  various combinations of FL and Hyperfocal Distance.  Rather than starting with an arbitrarily chosen f-Number, to then lookup a Hyperfocal Distance for a given FL (as is done with typical Hyperfocal Distance </t>
  </si>
  <si>
    <r>
      <t xml:space="preserve"> </t>
    </r>
    <r>
      <rPr>
        <b/>
        <sz val="12"/>
        <color rgb="FF0070C0"/>
        <rFont val="Calibri"/>
        <family val="2"/>
        <scheme val="minor"/>
      </rPr>
      <t xml:space="preserve"> Tables),</t>
    </r>
    <r>
      <rPr>
        <b/>
        <sz val="12"/>
        <color rgb="FF00B0F0"/>
        <rFont val="Calibri"/>
        <family val="2"/>
        <scheme val="minor"/>
      </rPr>
      <t xml:space="preserve"> this </t>
    </r>
    <r>
      <rPr>
        <b/>
        <i/>
        <u/>
        <sz val="12"/>
        <color rgb="FF00B0F0"/>
        <rFont val="Calibri"/>
        <family val="2"/>
        <scheme val="minor"/>
      </rPr>
      <t>inverted</t>
    </r>
    <r>
      <rPr>
        <b/>
        <sz val="12"/>
        <color rgb="FF00B0F0"/>
        <rFont val="Calibri"/>
        <family val="2"/>
        <scheme val="minor"/>
      </rPr>
      <t xml:space="preserve"> approach begins with the photographer </t>
    </r>
    <r>
      <rPr>
        <b/>
        <i/>
        <sz val="12"/>
        <color rgb="FF00B0F0"/>
        <rFont val="Calibri"/>
        <family val="2"/>
        <scheme val="minor"/>
      </rPr>
      <t>ACCURATELY</t>
    </r>
    <r>
      <rPr>
        <b/>
        <sz val="12"/>
        <color rgb="FF00B0F0"/>
        <rFont val="Calibri"/>
        <family val="2"/>
        <scheme val="minor"/>
      </rPr>
      <t xml:space="preserve"> measuring the distance to the Nearest subject in a framed composition, to then lookup both the appropriate f-Number </t>
    </r>
    <r>
      <rPr>
        <b/>
        <i/>
        <u/>
        <sz val="12"/>
        <color rgb="FF00B0F0"/>
        <rFont val="Calibri"/>
        <family val="2"/>
        <scheme val="minor"/>
      </rPr>
      <t>and</t>
    </r>
    <r>
      <rPr>
        <b/>
        <sz val="12"/>
        <color rgb="FF00B0F0"/>
        <rFont val="Calibri"/>
        <family val="2"/>
        <scheme val="minor"/>
      </rPr>
      <t xml:space="preserve"> the </t>
    </r>
  </si>
  <si>
    <r>
      <t xml:space="preserve">  Hyperfocal Distance at which to </t>
    </r>
    <r>
      <rPr>
        <b/>
        <i/>
        <sz val="12"/>
        <color rgb="FF00B0F0"/>
        <rFont val="Calibri"/>
        <family val="2"/>
        <scheme val="minor"/>
      </rPr>
      <t>ACCURATELY</t>
    </r>
    <r>
      <rPr>
        <b/>
        <sz val="12"/>
        <color rgb="FF00B0F0"/>
        <rFont val="Calibri"/>
        <family val="2"/>
        <scheme val="minor"/>
      </rPr>
      <t xml:space="preserve"> focus.  </t>
    </r>
    <r>
      <rPr>
        <b/>
        <sz val="12"/>
        <color rgb="FF0070C0"/>
        <rFont val="Calibri"/>
        <family val="2"/>
        <scheme val="minor"/>
      </rPr>
      <t xml:space="preserve">DoF calculations use a </t>
    </r>
    <r>
      <rPr>
        <b/>
        <sz val="12"/>
        <color rgb="FF00B0F0"/>
        <rFont val="Calibri"/>
        <family val="2"/>
        <scheme val="minor"/>
      </rPr>
      <t>customized Maximum Permissible CoC Diameter</t>
    </r>
    <r>
      <rPr>
        <b/>
        <sz val="12"/>
        <color rgb="FF0070C0"/>
        <rFont val="Calibri"/>
        <family val="2"/>
        <scheme val="minor"/>
      </rPr>
      <t xml:space="preserve">, instead of relying on an </t>
    </r>
    <r>
      <rPr>
        <b/>
        <i/>
        <u/>
        <sz val="12"/>
        <color rgb="FF0070C0"/>
        <rFont val="Calibri"/>
        <family val="2"/>
        <scheme val="minor"/>
      </rPr>
      <t>irrelevant</t>
    </r>
    <r>
      <rPr>
        <b/>
        <i/>
        <sz val="12"/>
        <color rgb="FF0070C0"/>
        <rFont val="Calibri"/>
        <family val="2"/>
        <scheme val="minor"/>
      </rPr>
      <t xml:space="preserve"> </t>
    </r>
    <r>
      <rPr>
        <b/>
        <sz val="12"/>
        <color rgb="FF0070C0"/>
        <rFont val="Calibri"/>
        <family val="2"/>
        <scheme val="minor"/>
      </rPr>
      <t>CoC Diameter, based solely on sensor size.</t>
    </r>
  </si>
  <si>
    <r>
      <t xml:space="preserve">  </t>
    </r>
    <r>
      <rPr>
        <b/>
        <sz val="12"/>
        <color rgb="FF00B0F0"/>
        <rFont val="Calibri"/>
        <family val="2"/>
        <scheme val="minor"/>
      </rPr>
      <t>This approach can be used for shooting landscapes that Include Infinity subjects,</t>
    </r>
    <r>
      <rPr>
        <b/>
        <sz val="12"/>
        <color theme="1"/>
        <rFont val="Calibri"/>
        <family val="2"/>
        <scheme val="minor"/>
      </rPr>
      <t xml:space="preserve"> </t>
    </r>
    <r>
      <rPr>
        <b/>
        <sz val="12"/>
        <color rgb="FF0070C0"/>
        <rFont val="Calibri"/>
        <family val="2"/>
        <scheme val="minor"/>
      </rPr>
      <t xml:space="preserve">varying the f-Number and focus distance from one scene to the next, very quickly achieving accurate, consistent results. </t>
    </r>
  </si>
  <si>
    <r>
      <t xml:space="preserve">  </t>
    </r>
    <r>
      <rPr>
        <b/>
        <sz val="12"/>
        <color rgb="FF00B0F0"/>
        <rFont val="Calibri"/>
        <family val="2"/>
        <scheme val="minor"/>
      </rPr>
      <t>Or it can be used for Zone Focusing,</t>
    </r>
    <r>
      <rPr>
        <b/>
        <sz val="12"/>
        <color rgb="FF0070C0"/>
        <rFont val="Calibri"/>
        <family val="2"/>
        <scheme val="minor"/>
      </rPr>
      <t xml:space="preserve"> where the focus is locked at a calculated Hyperfocal Distance that will suit your requirements, for street photography or other subjects shot with wide angle lenses,</t>
    </r>
  </si>
  <si>
    <r>
      <t xml:space="preserve">  where working quickly takes priority over securing the shortest possible shutter speeds for each scene, while also securing sufficient DoF. </t>
    </r>
    <r>
      <rPr>
        <b/>
        <sz val="12"/>
        <color rgb="FF00B0F0"/>
        <rFont val="Calibri"/>
        <family val="2"/>
        <scheme val="minor"/>
      </rPr>
      <t xml:space="preserve">Both applications can be quickly performed with either manual </t>
    </r>
  </si>
  <si>
    <r>
      <rPr>
        <b/>
        <sz val="12"/>
        <color rgb="FF00B0F0"/>
        <rFont val="Calibri"/>
        <family val="2"/>
        <scheme val="minor"/>
      </rPr>
      <t xml:space="preserve">  focus or Back Button AutoFocus,</t>
    </r>
    <r>
      <rPr>
        <b/>
        <sz val="12"/>
        <color theme="1"/>
        <rFont val="Calibri"/>
        <family val="2"/>
        <scheme val="minor"/>
      </rPr>
      <t xml:space="preserve"> </t>
    </r>
    <r>
      <rPr>
        <b/>
        <sz val="12"/>
        <color rgb="FF0070C0"/>
        <rFont val="Calibri"/>
        <family val="2"/>
        <scheme val="minor"/>
      </rPr>
      <t>by carrying a lightweight, inexpensive laser distance measure and a screenshot or printed copy of your customized</t>
    </r>
    <r>
      <rPr>
        <b/>
        <sz val="12"/>
        <color theme="1"/>
        <rFont val="Calibri"/>
        <family val="2"/>
        <scheme val="minor"/>
      </rPr>
      <t xml:space="preserve"> </t>
    </r>
    <r>
      <rPr>
        <b/>
        <sz val="12"/>
        <color rgb="FF00B0F0"/>
        <rFont val="Calibri"/>
        <family val="2"/>
        <scheme val="minor"/>
      </rPr>
      <t>Inverted Hyperfocal Distance Table</t>
    </r>
    <r>
      <rPr>
        <b/>
        <sz val="12"/>
        <color theme="1"/>
        <rFont val="Calibri"/>
        <family val="2"/>
        <scheme val="minor"/>
      </rPr>
      <t xml:space="preserve"> </t>
    </r>
    <r>
      <rPr>
        <b/>
        <sz val="12"/>
        <color rgb="FF0070C0"/>
        <rFont val="Calibri"/>
        <family val="2"/>
        <scheme val="minor"/>
      </rPr>
      <t>(as seen below).</t>
    </r>
  </si>
  <si>
    <r>
      <t xml:space="preserve">      </t>
    </r>
    <r>
      <rPr>
        <b/>
        <sz val="12"/>
        <color theme="1"/>
        <rFont val="Calibri"/>
        <family val="2"/>
        <scheme val="minor"/>
      </rPr>
      <t>Quick Start Tip:</t>
    </r>
    <r>
      <rPr>
        <sz val="12"/>
        <color theme="1"/>
        <rFont val="Calibri"/>
        <family val="2"/>
        <scheme val="minor"/>
      </rPr>
      <t xml:space="preserve">  Try a value of </t>
    </r>
    <r>
      <rPr>
        <b/>
        <sz val="12"/>
        <color theme="1"/>
        <rFont val="Calibri"/>
        <family val="2"/>
        <scheme val="minor"/>
      </rPr>
      <t>18.50</t>
    </r>
    <r>
      <rPr>
        <sz val="12"/>
        <color theme="1"/>
        <rFont val="Calibri"/>
        <family val="2"/>
        <scheme val="minor"/>
      </rPr>
      <t xml:space="preserve"> for a </t>
    </r>
    <r>
      <rPr>
        <b/>
        <sz val="12"/>
        <color theme="1"/>
        <rFont val="Calibri"/>
        <family val="2"/>
        <scheme val="minor"/>
      </rPr>
      <t>24MP APS-C sensor</t>
    </r>
    <r>
      <rPr>
        <sz val="12"/>
        <color theme="1"/>
        <rFont val="Calibri"/>
        <family val="2"/>
        <scheme val="minor"/>
      </rPr>
      <t xml:space="preserve">, to produce up to </t>
    </r>
    <r>
      <rPr>
        <b/>
        <sz val="12"/>
        <color theme="1"/>
        <rFont val="Calibri"/>
        <family val="2"/>
        <scheme val="minor"/>
      </rPr>
      <t>17-inch prints</t>
    </r>
    <r>
      <rPr>
        <sz val="12"/>
        <color theme="1"/>
        <rFont val="Calibri"/>
        <family val="2"/>
        <scheme val="minor"/>
      </rPr>
      <t xml:space="preserve"> (long dimension), at </t>
    </r>
    <r>
      <rPr>
        <b/>
        <sz val="12"/>
        <color theme="1"/>
        <rFont val="Calibri"/>
        <family val="2"/>
        <scheme val="minor"/>
      </rPr>
      <t>250 ppi</t>
    </r>
    <r>
      <rPr>
        <sz val="12"/>
        <color theme="1"/>
        <rFont val="Calibri"/>
        <family val="2"/>
        <scheme val="minor"/>
      </rPr>
      <t xml:space="preserve"> (a 5 lp/mm Final Image Resolution).</t>
    </r>
  </si>
  <si>
    <r>
      <t xml:space="preserve">Try a value of </t>
    </r>
    <r>
      <rPr>
        <b/>
        <sz val="12"/>
        <color theme="1"/>
        <rFont val="Calibri"/>
        <family val="2"/>
        <scheme val="minor"/>
      </rPr>
      <t>26.10</t>
    </r>
    <r>
      <rPr>
        <sz val="12"/>
        <color theme="1"/>
        <rFont val="Calibri"/>
        <family val="2"/>
        <scheme val="minor"/>
      </rPr>
      <t xml:space="preserve"> for a </t>
    </r>
    <r>
      <rPr>
        <b/>
        <sz val="12"/>
        <color theme="1"/>
        <rFont val="Calibri"/>
        <family val="2"/>
        <scheme val="minor"/>
      </rPr>
      <t>48MP</t>
    </r>
    <r>
      <rPr>
        <sz val="12"/>
        <color theme="1"/>
        <rFont val="Calibri"/>
        <family val="2"/>
        <scheme val="minor"/>
      </rPr>
      <t xml:space="preserve"> </t>
    </r>
    <r>
      <rPr>
        <b/>
        <sz val="12"/>
        <color theme="1"/>
        <rFont val="Calibri"/>
        <family val="2"/>
        <scheme val="minor"/>
      </rPr>
      <t>fullframe sensor</t>
    </r>
    <r>
      <rPr>
        <sz val="12"/>
        <color theme="1"/>
        <rFont val="Calibri"/>
        <family val="2"/>
        <scheme val="minor"/>
      </rPr>
      <t xml:space="preserve">, to produce up to </t>
    </r>
    <r>
      <rPr>
        <b/>
        <sz val="12"/>
        <color theme="1"/>
        <rFont val="Calibri"/>
        <family val="2"/>
        <scheme val="minor"/>
      </rPr>
      <t>24-inch prints</t>
    </r>
    <r>
      <rPr>
        <sz val="12"/>
        <color theme="1"/>
        <rFont val="Calibri"/>
        <family val="2"/>
        <scheme val="minor"/>
      </rPr>
      <t xml:space="preserve"> (long dimension), at up to </t>
    </r>
    <r>
      <rPr>
        <b/>
        <sz val="12"/>
        <color theme="1"/>
        <rFont val="Calibri"/>
        <family val="2"/>
        <scheme val="minor"/>
      </rPr>
      <t>250 ppi</t>
    </r>
    <r>
      <rPr>
        <sz val="12"/>
        <color theme="1"/>
        <rFont val="Calibri"/>
        <family val="2"/>
        <scheme val="minor"/>
      </rPr>
      <t xml:space="preserve"> (a 5 lp/mm Final Image Resolution).</t>
    </r>
  </si>
  <si>
    <r>
      <t xml:space="preserve">Use the subroutine, below, to calculate </t>
    </r>
    <r>
      <rPr>
        <b/>
        <i/>
        <sz val="12"/>
        <color rgb="FF00B050"/>
        <rFont val="Calibri"/>
        <family val="2"/>
        <scheme val="minor"/>
      </rPr>
      <t xml:space="preserve">the largest final image dimensions your </t>
    </r>
    <r>
      <rPr>
        <b/>
        <i/>
        <u/>
        <sz val="12"/>
        <color rgb="FF00B050"/>
        <rFont val="Calibri"/>
        <family val="2"/>
        <scheme val="minor"/>
      </rPr>
      <t>CMOS sensor</t>
    </r>
    <r>
      <rPr>
        <b/>
        <i/>
        <sz val="12"/>
        <color rgb="FF00B050"/>
        <rFont val="Calibri"/>
        <family val="2"/>
        <scheme val="minor"/>
      </rPr>
      <t xml:space="preserve"> can produce, while still satisfying</t>
    </r>
    <r>
      <rPr>
        <b/>
        <sz val="12"/>
        <color rgb="FF00B050"/>
        <rFont val="Calibri"/>
        <family val="2"/>
        <scheme val="minor"/>
      </rPr>
      <t xml:space="preserve"> </t>
    </r>
    <r>
      <rPr>
        <b/>
        <i/>
        <u/>
        <sz val="12"/>
        <color rgb="FF00B050"/>
        <rFont val="Calibri"/>
        <family val="2"/>
        <scheme val="minor"/>
      </rPr>
      <t>your</t>
    </r>
    <r>
      <rPr>
        <b/>
        <sz val="12"/>
        <color rgb="FF00B050"/>
        <rFont val="Calibri"/>
        <family val="2"/>
        <scheme val="minor"/>
      </rPr>
      <t xml:space="preserve"> </t>
    </r>
    <r>
      <rPr>
        <b/>
        <sz val="12"/>
        <color rgb="FF00B0F0"/>
        <rFont val="Calibri"/>
        <family val="2"/>
        <scheme val="minor"/>
      </rPr>
      <t>Desired Final Image Resolution</t>
    </r>
    <r>
      <rPr>
        <b/>
        <sz val="12"/>
        <color rgb="FF00B050"/>
        <rFont val="Calibri"/>
        <family val="2"/>
        <scheme val="minor"/>
      </rPr>
      <t>:</t>
    </r>
  </si>
  <si>
    <t xml:space="preserve">You can research your camera's sensor specs here:  </t>
  </si>
  <si>
    <t xml:space="preserve">… here:  </t>
  </si>
  <si>
    <r>
      <t xml:space="preserve">  This is your </t>
    </r>
    <r>
      <rPr>
        <b/>
        <sz val="12"/>
        <color rgb="FF00B0F0"/>
        <rFont val="Calibri"/>
        <family val="2"/>
        <scheme val="minor"/>
      </rPr>
      <t>Sensor Width</t>
    </r>
    <r>
      <rPr>
        <b/>
        <sz val="12"/>
        <color theme="4"/>
        <rFont val="Calibri"/>
        <family val="2"/>
        <scheme val="minor"/>
      </rPr>
      <t xml:space="preserve"> </t>
    </r>
    <r>
      <rPr>
        <b/>
        <sz val="12"/>
        <color rgb="FF00B0F0"/>
        <rFont val="Calibri"/>
        <family val="2"/>
        <scheme val="minor"/>
      </rPr>
      <t>(longest dimension), in mm</t>
    </r>
    <r>
      <rPr>
        <b/>
        <sz val="12"/>
        <color theme="4"/>
        <rFont val="Calibri"/>
        <family val="2"/>
        <scheme val="minor"/>
      </rPr>
      <t>, based on your specified pixel dimensions and Sensor Height.</t>
    </r>
  </si>
  <si>
    <r>
      <t xml:space="preserve">  Specify your </t>
    </r>
    <r>
      <rPr>
        <b/>
        <sz val="12"/>
        <color rgb="FF00B0F0"/>
        <rFont val="Calibri"/>
        <family val="2"/>
        <scheme val="minor"/>
      </rPr>
      <t>Sensor Height (shortest dimension), in mm</t>
    </r>
    <r>
      <rPr>
        <b/>
        <sz val="12"/>
        <color rgb="FF00B050"/>
        <rFont val="Calibri"/>
        <family val="2"/>
        <scheme val="minor"/>
      </rPr>
      <t xml:space="preserve">.  Example: </t>
    </r>
    <r>
      <rPr>
        <b/>
        <sz val="12"/>
        <rFont val="Calibri"/>
        <family val="2"/>
        <scheme val="minor"/>
      </rPr>
      <t>15.6mm</t>
    </r>
    <r>
      <rPr>
        <b/>
        <sz val="12"/>
        <color rgb="FF00B050"/>
        <rFont val="Calibri"/>
        <family val="2"/>
        <scheme val="minor"/>
      </rPr>
      <t xml:space="preserve"> for Sony APS-C and </t>
    </r>
    <r>
      <rPr>
        <b/>
        <sz val="12"/>
        <rFont val="Calibri"/>
        <family val="2"/>
        <scheme val="minor"/>
      </rPr>
      <t>24.0mm</t>
    </r>
    <r>
      <rPr>
        <b/>
        <sz val="12"/>
        <color rgb="FF00B050"/>
        <rFont val="Calibri"/>
        <family val="2"/>
        <scheme val="minor"/>
      </rPr>
      <t xml:space="preserve"> for a full-frame sensor.   Otherwise, you can research your Sensor Height…</t>
    </r>
  </si>
  <si>
    <r>
      <t xml:space="preserve">  Specify </t>
    </r>
    <r>
      <rPr>
        <b/>
        <i/>
        <u/>
        <sz val="12"/>
        <color rgb="FF00B050"/>
        <rFont val="Calibri"/>
        <family val="2"/>
        <scheme val="minor"/>
      </rPr>
      <t>your</t>
    </r>
    <r>
      <rPr>
        <b/>
        <sz val="12"/>
        <color rgb="FF00B050"/>
        <rFont val="Calibri"/>
        <family val="2"/>
        <scheme val="minor"/>
      </rPr>
      <t xml:space="preserve"> </t>
    </r>
    <r>
      <rPr>
        <b/>
        <sz val="12"/>
        <color rgb="FF00B0F0"/>
        <rFont val="Calibri"/>
        <family val="2"/>
        <scheme val="minor"/>
      </rPr>
      <t>Maximum Anticipated Enlargement Factor</t>
    </r>
    <r>
      <rPr>
        <b/>
        <sz val="12"/>
        <color rgb="FF00B050"/>
        <rFont val="Calibri"/>
        <family val="2"/>
        <scheme val="minor"/>
      </rPr>
      <t xml:space="preserve"> (the ratio of your largest anticipated print dimensions / sensor dimensions).            </t>
    </r>
    <r>
      <rPr>
        <b/>
        <sz val="12"/>
        <color rgb="FFFF0000"/>
        <rFont val="Calibri"/>
        <family val="2"/>
        <scheme val="minor"/>
      </rPr>
      <t>Read the "Enlargement Factor" tab, below.</t>
    </r>
  </si>
  <si>
    <r>
      <t xml:space="preserve">Choose one of the </t>
    </r>
    <r>
      <rPr>
        <b/>
        <sz val="14"/>
        <color rgb="FF00B0F0"/>
        <rFont val="Calibri"/>
        <family val="2"/>
        <scheme val="minor"/>
      </rPr>
      <t>Enlargement Factors</t>
    </r>
    <r>
      <rPr>
        <b/>
        <sz val="14"/>
        <color rgb="FF00B050"/>
        <rFont val="Calibri"/>
        <family val="2"/>
        <scheme val="minor"/>
      </rPr>
      <t xml:space="preserve"> shown in this table (calculated for various print sizes), entering it above, as your </t>
    </r>
    <r>
      <rPr>
        <b/>
        <sz val="14"/>
        <color rgb="FF00B0F0"/>
        <rFont val="Calibri"/>
        <family val="2"/>
        <scheme val="minor"/>
      </rPr>
      <t>Maximum Anticipated Enlargement Factor</t>
    </r>
    <r>
      <rPr>
        <b/>
        <sz val="14"/>
        <color rgb="FF00B050"/>
        <rFont val="Calibri"/>
        <family val="2"/>
        <scheme val="minor"/>
      </rPr>
      <t>...</t>
    </r>
  </si>
  <si>
    <r>
      <t xml:space="preserve">  This is your </t>
    </r>
    <r>
      <rPr>
        <b/>
        <sz val="14"/>
        <color rgb="FF00B0F0"/>
        <rFont val="Calibri"/>
        <family val="2"/>
        <scheme val="minor"/>
      </rPr>
      <t>Estimated Largest Possible Enlargement Factor</t>
    </r>
    <r>
      <rPr>
        <b/>
        <sz val="14"/>
        <color rgb="FF0070C0"/>
        <rFont val="Calibri"/>
        <family val="2"/>
        <scheme val="minor"/>
      </rPr>
      <t xml:space="preserve">, for your sensor, at your </t>
    </r>
    <r>
      <rPr>
        <b/>
        <sz val="14"/>
        <color rgb="FF00B0F0"/>
        <rFont val="Calibri"/>
        <family val="2"/>
        <scheme val="minor"/>
      </rPr>
      <t>Desired Final Image Resolution</t>
    </r>
    <r>
      <rPr>
        <b/>
        <sz val="14"/>
        <color rgb="FF0070C0"/>
        <rFont val="Calibri"/>
        <family val="2"/>
        <scheme val="minor"/>
      </rPr>
      <t>.</t>
    </r>
  </si>
  <si>
    <r>
      <t xml:space="preserve">OR…  Suffer the more restrictive, lack of DoF had by entering this </t>
    </r>
    <r>
      <rPr>
        <b/>
        <sz val="14"/>
        <color rgb="FF00B0F0"/>
        <rFont val="Calibri"/>
        <family val="2"/>
        <scheme val="minor"/>
      </rPr>
      <t>Estimated Largest Possible Enlargement Factor</t>
    </r>
    <r>
      <rPr>
        <b/>
        <sz val="14"/>
        <color rgb="FF00B050"/>
        <rFont val="Calibri"/>
        <family val="2"/>
        <scheme val="minor"/>
      </rPr>
      <t>, as your</t>
    </r>
    <r>
      <rPr>
        <b/>
        <sz val="14"/>
        <color rgb="FF00B0F0"/>
        <rFont val="Calibri"/>
        <family val="2"/>
        <scheme val="minor"/>
      </rPr>
      <t xml:space="preserve"> Anticipated Maximum Enlargement Factor</t>
    </r>
    <r>
      <rPr>
        <b/>
        <sz val="14"/>
        <color rgb="FF00B050"/>
        <rFont val="Calibri"/>
        <family val="2"/>
        <scheme val="minor"/>
      </rPr>
      <t>, above.</t>
    </r>
  </si>
  <si>
    <r>
      <rPr>
        <b/>
        <sz val="12"/>
        <color rgb="FFFF0000"/>
        <rFont val="Calibri"/>
        <family val="2"/>
        <scheme val="minor"/>
      </rPr>
      <t xml:space="preserve">  Enlargement Factors highlighted in red exceed your</t>
    </r>
    <r>
      <rPr>
        <b/>
        <sz val="12"/>
        <color rgb="FFC00000"/>
        <rFont val="Calibri"/>
        <family val="2"/>
        <scheme val="minor"/>
      </rPr>
      <t xml:space="preserve"> </t>
    </r>
    <r>
      <rPr>
        <b/>
        <sz val="12"/>
        <color rgb="FF00B0F0"/>
        <rFont val="Calibri"/>
        <family val="2"/>
        <scheme val="minor"/>
      </rPr>
      <t>Estimated Largest Possible Enlargement Factor</t>
    </r>
    <r>
      <rPr>
        <b/>
        <sz val="12"/>
        <color rgb="FFFF0000"/>
        <rFont val="Calibri"/>
        <family val="2"/>
        <scheme val="minor"/>
      </rPr>
      <t>, below, for the</t>
    </r>
    <r>
      <rPr>
        <b/>
        <sz val="12"/>
        <color rgb="FFC00000"/>
        <rFont val="Calibri"/>
        <family val="2"/>
        <scheme val="minor"/>
      </rPr>
      <t xml:space="preserve"> </t>
    </r>
    <r>
      <rPr>
        <b/>
        <sz val="12"/>
        <color rgb="FF00B0F0"/>
        <rFont val="Calibri"/>
        <family val="2"/>
        <scheme val="minor"/>
      </rPr>
      <t>Desired Final Image Resolution</t>
    </r>
    <r>
      <rPr>
        <b/>
        <sz val="12"/>
        <color rgb="FFFF0000"/>
        <rFont val="Calibri"/>
        <family val="2"/>
        <scheme val="minor"/>
      </rPr>
      <t xml:space="preserve"> you specified above.</t>
    </r>
  </si>
  <si>
    <t xml:space="preserve">       Minimum (fastest) f-Numbers that can be used for various combinations of FL and Hyperfocal Distance (focus distance) - to achieve your Desired Final Image Resolution, with a Max. CoC of  </t>
  </si>
  <si>
    <r>
      <t xml:space="preserve">  Specify this</t>
    </r>
    <r>
      <rPr>
        <b/>
        <sz val="12"/>
        <color rgb="FFFF0000"/>
        <rFont val="Calibri"/>
        <family val="2"/>
        <scheme val="minor"/>
      </rPr>
      <t xml:space="preserve"> </t>
    </r>
    <r>
      <rPr>
        <b/>
        <sz val="12"/>
        <color rgb="FF00B0F0"/>
        <rFont val="Calibri"/>
        <family val="2"/>
        <scheme val="minor"/>
      </rPr>
      <t>calculated Maximum Permissible CoC Diameter</t>
    </r>
    <r>
      <rPr>
        <b/>
        <sz val="12"/>
        <color rgb="FFFF0000"/>
        <rFont val="Calibri"/>
        <family val="2"/>
        <scheme val="minor"/>
      </rPr>
      <t xml:space="preserve"> </t>
    </r>
    <r>
      <rPr>
        <b/>
        <sz val="12"/>
        <color rgb="FF00B050"/>
        <rFont val="Calibri"/>
        <family val="2"/>
        <scheme val="minor"/>
      </rPr>
      <t xml:space="preserve">in </t>
    </r>
    <r>
      <rPr>
        <b/>
        <i/>
        <u/>
        <sz val="12"/>
        <color rgb="FF00B050"/>
        <rFont val="Calibri"/>
        <family val="2"/>
        <scheme val="minor"/>
      </rPr>
      <t>your choice</t>
    </r>
    <r>
      <rPr>
        <b/>
        <sz val="12"/>
        <color rgb="FF00B050"/>
        <rFont val="Calibri"/>
        <family val="2"/>
        <scheme val="minor"/>
      </rPr>
      <t xml:space="preserve"> of DoF calculators, apps or other tools that permit </t>
    </r>
    <r>
      <rPr>
        <b/>
        <i/>
        <u/>
        <sz val="12"/>
        <color rgb="FF00B050"/>
        <rFont val="Calibri"/>
        <family val="2"/>
        <scheme val="minor"/>
      </rPr>
      <t xml:space="preserve">user-specification </t>
    </r>
    <r>
      <rPr>
        <b/>
        <sz val="12"/>
        <color rgb="FF00B050"/>
        <rFont val="Calibri"/>
        <family val="2"/>
        <scheme val="minor"/>
      </rPr>
      <t>of a CoC diameter, instead of relying only on your sensor</t>
    </r>
  </si>
  <si>
    <t xml:space="preserve">  size, as when selecting your camera make and model from a list.  </t>
  </si>
  <si>
    <r>
      <t xml:space="preserve">Note:   An OPTIONAL section, requiring the user to research </t>
    </r>
    <r>
      <rPr>
        <b/>
        <i/>
        <sz val="12"/>
        <color rgb="FF0070C0"/>
        <rFont val="Calibri"/>
        <family val="2"/>
        <scheme val="minor"/>
      </rPr>
      <t>Imatest MTF50 LW/PH measurements</t>
    </r>
    <r>
      <rPr>
        <b/>
        <sz val="12"/>
        <color rgb="FF0070C0"/>
        <rFont val="Calibri"/>
        <family val="2"/>
        <scheme val="minor"/>
      </rPr>
      <t xml:space="preserve">, has been omitted from this Simplified Calculator. It's primarily useful with lenses that have </t>
    </r>
    <r>
      <rPr>
        <b/>
        <i/>
        <u/>
        <sz val="12"/>
        <color rgb="FF0070C0"/>
        <rFont val="Calibri"/>
        <family val="2"/>
        <scheme val="minor"/>
      </rPr>
      <t>less than excellent</t>
    </r>
    <r>
      <rPr>
        <b/>
        <sz val="12"/>
        <color rgb="FF0070C0"/>
        <rFont val="Calibri"/>
        <family val="2"/>
        <scheme val="minor"/>
      </rPr>
      <t xml:space="preserve"> </t>
    </r>
  </si>
  <si>
    <r>
      <rPr>
        <b/>
        <i/>
        <u/>
        <sz val="12"/>
        <color rgb="FF0070C0"/>
        <rFont val="Calibri"/>
        <family val="2"/>
        <scheme val="minor"/>
      </rPr>
      <t>resolution performance,</t>
    </r>
    <r>
      <rPr>
        <b/>
        <sz val="12"/>
        <color rgb="FF0070C0"/>
        <rFont val="Calibri"/>
        <family val="2"/>
        <scheme val="minor"/>
      </rPr>
      <t xml:space="preserve"> but can also be used to fine-tune lens-specific CoC Diameters used for DoF calculations.  See the "</t>
    </r>
    <r>
      <rPr>
        <b/>
        <sz val="12"/>
        <color rgb="FF00B0F0"/>
        <rFont val="Calibri"/>
        <family val="2"/>
        <scheme val="minor"/>
      </rPr>
      <t>Calculator</t>
    </r>
    <r>
      <rPr>
        <b/>
        <sz val="12"/>
        <color rgb="FF0070C0"/>
        <rFont val="Calibri"/>
        <family val="2"/>
        <scheme val="minor"/>
      </rPr>
      <t>" tab, for further explanation.</t>
    </r>
  </si>
  <si>
    <r>
      <t>Proceed with customizing an</t>
    </r>
    <r>
      <rPr>
        <b/>
        <sz val="18"/>
        <color rgb="FF00B0F0"/>
        <rFont val="Calibri"/>
        <family val="2"/>
        <scheme val="minor"/>
      </rPr>
      <t xml:space="preserve"> </t>
    </r>
    <r>
      <rPr>
        <b/>
        <i/>
        <sz val="18"/>
        <color rgb="FF00B0F0"/>
        <rFont val="Calibri"/>
        <family val="2"/>
        <scheme val="minor"/>
      </rPr>
      <t>Inverted Hyperfocal Distance Table</t>
    </r>
    <r>
      <rPr>
        <b/>
        <sz val="18"/>
        <color rgb="FF00B050"/>
        <rFont val="Calibri"/>
        <family val="2"/>
        <scheme val="minor"/>
      </rPr>
      <t xml:space="preserve"> that conforms to </t>
    </r>
    <r>
      <rPr>
        <b/>
        <i/>
        <sz val="18"/>
        <color rgb="FF00B0F0"/>
        <rFont val="Calibri"/>
        <family val="2"/>
        <scheme val="minor"/>
      </rPr>
      <t>your choice</t>
    </r>
    <r>
      <rPr>
        <b/>
        <sz val="18"/>
        <color rgb="FF00B050"/>
        <rFont val="Calibri"/>
        <family val="2"/>
        <scheme val="minor"/>
      </rPr>
      <t xml:space="preserve"> of Maximum Permissible CoC Diameter.</t>
    </r>
  </si>
  <si>
    <t xml:space="preserve">   THIS OPTIONAL SECTION WILL BE MOST USEFUL TO THOSE WHOSE HIGHEST RESOLVING LENS CANNOT PERFORM AT LEAST AS WELL AS THE BEST OFFERINGS FOR THEIR SENSOR.</t>
  </si>
  <si>
    <t xml:space="preserve">   You've calculated a Maximum Permissible CoC Diameter for use in DoF calculations, but there's no point in pursuing a resolution that your lens and sensor, together as a system, cannot </t>
  </si>
  <si>
    <r>
      <t xml:space="preserve">   resolve. Even if you made use of the subroutine above, for </t>
    </r>
    <r>
      <rPr>
        <b/>
        <i/>
        <u/>
        <sz val="14"/>
        <color rgb="FF00B0F0"/>
        <rFont val="Calibri"/>
        <family val="2"/>
      </rPr>
      <t>ESTIMATING</t>
    </r>
    <r>
      <rPr>
        <b/>
        <sz val="14"/>
        <color rgb="FF00B0F0"/>
        <rFont val="Calibri"/>
        <family val="2"/>
      </rPr>
      <t xml:space="preserve"> the Largest Possible Enlargement Factor</t>
    </r>
    <r>
      <rPr>
        <b/>
        <sz val="14"/>
        <color rgb="FFFF0000"/>
        <rFont val="Calibri"/>
        <family val="2"/>
      </rPr>
      <t xml:space="preserve"> for your sensor and/or made use of the Enlargement Factors shown for </t>
    </r>
  </si>
  <si>
    <r>
      <t xml:space="preserve">   various print sizes, you might </t>
    </r>
    <r>
      <rPr>
        <b/>
        <i/>
        <u/>
        <sz val="14"/>
        <color rgb="FFFF0000"/>
        <rFont val="Calibri"/>
        <family val="2"/>
      </rPr>
      <t>still</t>
    </r>
    <r>
      <rPr>
        <b/>
        <sz val="14"/>
        <color rgb="FFFF0000"/>
        <rFont val="Calibri"/>
        <family val="2"/>
      </rPr>
      <t xml:space="preserve"> have specified a </t>
    </r>
    <r>
      <rPr>
        <b/>
        <sz val="14"/>
        <color rgb="FF00B0F0"/>
        <rFont val="Calibri"/>
        <family val="2"/>
      </rPr>
      <t>Maximum Anticipated Enlargement Factor</t>
    </r>
    <r>
      <rPr>
        <b/>
        <sz val="14"/>
        <color rgb="FFFF0000"/>
        <rFont val="Calibri"/>
        <family val="2"/>
      </rPr>
      <t xml:space="preserve"> for your </t>
    </r>
    <r>
      <rPr>
        <b/>
        <sz val="14"/>
        <color rgb="FF00B0F0"/>
        <rFont val="Calibri"/>
        <family val="2"/>
      </rPr>
      <t>Desired Final Image Resolution</t>
    </r>
    <r>
      <rPr>
        <b/>
        <sz val="14"/>
        <color rgb="FFFF0000"/>
        <rFont val="Calibri"/>
        <family val="2"/>
      </rPr>
      <t>, that your highest resolution lens cannot support.</t>
    </r>
  </si>
  <si>
    <r>
      <t xml:space="preserve">        In fact, if you have a favorite lens that you </t>
    </r>
    <r>
      <rPr>
        <b/>
        <i/>
        <u/>
        <sz val="15"/>
        <color rgb="FF0070C0"/>
        <rFont val="Calibri"/>
        <family val="2"/>
      </rPr>
      <t>know</t>
    </r>
    <r>
      <rPr>
        <b/>
        <sz val="15"/>
        <color rgb="FF0070C0"/>
        <rFont val="Calibri"/>
        <family val="2"/>
      </rPr>
      <t xml:space="preserve"> to be "soft," in terms of capturing subject detail, you might want to go through </t>
    </r>
  </si>
  <si>
    <r>
      <t xml:space="preserve">    This time-consuming section presents an opportunity for greater precision in specifying your Maximum Anticipated Enlargement Factor, by taking into account the </t>
    </r>
    <r>
      <rPr>
        <b/>
        <i/>
        <u/>
        <sz val="14"/>
        <color rgb="FF0070C0"/>
        <rFont val="Calibri"/>
        <family val="2"/>
      </rPr>
      <t xml:space="preserve">actual resolution </t>
    </r>
  </si>
  <si>
    <r>
      <t xml:space="preserve">    of your lens/sensor combination.  This additional effort, made here, </t>
    </r>
    <r>
      <rPr>
        <b/>
        <i/>
        <u/>
        <sz val="14"/>
        <color rgb="FF0070C0"/>
        <rFont val="Calibri"/>
        <family val="2"/>
      </rPr>
      <t>might</t>
    </r>
    <r>
      <rPr>
        <b/>
        <sz val="14"/>
        <color rgb="FF0070C0"/>
        <rFont val="Calibri"/>
        <family val="2"/>
      </rPr>
      <t xml:space="preserve"> allow the use of a </t>
    </r>
    <r>
      <rPr>
        <b/>
        <i/>
        <u/>
        <sz val="14"/>
        <color rgb="FF0070C0"/>
        <rFont val="Calibri"/>
        <family val="2"/>
      </rPr>
      <t>larger</t>
    </r>
    <r>
      <rPr>
        <b/>
        <sz val="14"/>
        <color rgb="FF0070C0"/>
        <rFont val="Calibri"/>
        <family val="2"/>
      </rPr>
      <t xml:space="preserve"> Maximum Permissible Circle of Confusion Diameter and, thus, the use of faster </t>
    </r>
  </si>
  <si>
    <r>
      <rPr>
        <b/>
        <sz val="12"/>
        <color rgb="FF0070C0"/>
        <rFont val="Calibri"/>
        <family val="2"/>
      </rPr>
      <t xml:space="preserve">faster shutter speeds, compared to performing DoF calculations with a smaller </t>
    </r>
    <r>
      <rPr>
        <b/>
        <sz val="12"/>
        <color rgb="FF00B0F0"/>
        <rFont val="Calibri"/>
        <family val="2"/>
      </rPr>
      <t>Maximum Permissible CoC Diameter</t>
    </r>
    <r>
      <rPr>
        <b/>
        <sz val="12"/>
        <color rgb="FF7030A0"/>
        <rFont val="Calibri"/>
        <family val="2"/>
      </rPr>
      <t xml:space="preserve"> </t>
    </r>
    <r>
      <rPr>
        <b/>
        <sz val="12"/>
        <color rgb="FF0070C0"/>
        <rFont val="Calibri"/>
        <family val="2"/>
      </rPr>
      <t>(as calculated above)</t>
    </r>
    <r>
      <rPr>
        <b/>
        <sz val="12"/>
        <color rgb="FF7030A0"/>
        <rFont val="Calibri"/>
        <family val="2"/>
      </rPr>
      <t xml:space="preserve">. </t>
    </r>
    <r>
      <rPr>
        <b/>
        <i/>
        <sz val="12"/>
        <color rgb="FFFF0000"/>
        <rFont val="Calibri"/>
        <family val="2"/>
      </rPr>
      <t xml:space="preserve">Again, it's possible that your </t>
    </r>
    <r>
      <rPr>
        <b/>
        <i/>
        <sz val="12"/>
        <color rgb="FF00B0F0"/>
        <rFont val="Calibri"/>
        <family val="2"/>
      </rPr>
      <t>calculated CoC</t>
    </r>
    <r>
      <rPr>
        <b/>
        <i/>
        <sz val="12"/>
        <color rgb="FFFF0000"/>
        <rFont val="Calibri"/>
        <family val="2"/>
      </rPr>
      <t xml:space="preserve"> is </t>
    </r>
    <r>
      <rPr>
        <b/>
        <u/>
        <sz val="12"/>
        <color rgb="FFFF0000"/>
        <rFont val="Calibri"/>
        <family val="2"/>
      </rPr>
      <t>not</t>
    </r>
    <r>
      <rPr>
        <b/>
        <i/>
        <sz val="12"/>
        <color rgb="FFFF0000"/>
        <rFont val="Calibri"/>
        <family val="2"/>
      </rPr>
      <t xml:space="preserve"> too small.  Let's find out…</t>
    </r>
  </si>
  <si>
    <t>an equation that has been documented at Wikipedia for many years - delivering excellent results when properly deployed, but which seems to be almost universally ignored:</t>
  </si>
  <si>
    <t>https://www.photopills.com/calculators/diffraction</t>
  </si>
  <si>
    <t>https://www.photopills.com/</t>
  </si>
  <si>
    <r>
      <rPr>
        <b/>
        <i/>
        <sz val="18"/>
        <color rgb="FF00B0F0"/>
        <rFont val="Calibri"/>
        <family val="2"/>
        <scheme val="minor"/>
      </rPr>
      <t>PhotoPills</t>
    </r>
    <r>
      <rPr>
        <b/>
        <sz val="18"/>
        <color rgb="FF00B0F0"/>
        <rFont val="Calibri"/>
        <family val="2"/>
        <scheme val="minor"/>
      </rPr>
      <t xml:space="preserve"> comes close to being a great app for CoC, DoF, and Hyperfocal Distance calculations, but fails where it's most needed.</t>
    </r>
  </si>
  <si>
    <r>
      <t xml:space="preserve">Rafael Pons' </t>
    </r>
    <r>
      <rPr>
        <b/>
        <i/>
        <sz val="12"/>
        <color rgb="FF0070C0"/>
        <rFont val="Calibri"/>
        <family val="2"/>
        <scheme val="minor"/>
      </rPr>
      <t>PhotoPills</t>
    </r>
    <r>
      <rPr>
        <b/>
        <sz val="12"/>
        <color rgb="FF0070C0"/>
        <rFont val="Calibri"/>
        <family val="2"/>
        <scheme val="minor"/>
      </rPr>
      <t xml:space="preserve"> app has some serious design flaws, but I am nevertheless impressed with his inclusion of a</t>
    </r>
    <r>
      <rPr>
        <b/>
        <sz val="12"/>
        <color rgb="FF00B0F0"/>
        <rFont val="Calibri"/>
        <family val="2"/>
        <scheme val="minor"/>
      </rPr>
      <t xml:space="preserve"> "Circle of Confusion Calculator"</t>
    </r>
    <r>
      <rPr>
        <b/>
        <sz val="12"/>
        <color rgb="FF0070C0"/>
        <rFont val="Calibri"/>
        <family val="2"/>
        <scheme val="minor"/>
      </rPr>
      <t xml:space="preserve"> and an </t>
    </r>
    <r>
      <rPr>
        <b/>
        <sz val="12"/>
        <color rgb="FF00B0F0"/>
        <rFont val="Calibri"/>
        <family val="2"/>
        <scheme val="minor"/>
      </rPr>
      <t xml:space="preserve">"Advanced DoF Tool," </t>
    </r>
    <r>
      <rPr>
        <b/>
        <sz val="12"/>
        <color rgb="FF0070C0"/>
        <rFont val="Calibri"/>
        <family val="2"/>
        <scheme val="minor"/>
      </rPr>
      <t>both of which take a stab at applying</t>
    </r>
  </si>
  <si>
    <r>
      <t xml:space="preserve">Here is a web version of the </t>
    </r>
    <r>
      <rPr>
        <b/>
        <i/>
        <sz val="11.5"/>
        <color rgb="FF00B0F0"/>
        <rFont val="Calibri"/>
        <family val="2"/>
        <scheme val="minor"/>
      </rPr>
      <t>PhotoPills Advanced DoF Tool,</t>
    </r>
    <r>
      <rPr>
        <b/>
        <sz val="11.5"/>
        <color rgb="FF0070C0"/>
        <rFont val="Calibri"/>
        <family val="2"/>
        <scheme val="minor"/>
      </rPr>
      <t xml:space="preserve"> which makes an attempt at customizing the CoC for a </t>
    </r>
    <r>
      <rPr>
        <b/>
        <i/>
        <sz val="11.5"/>
        <color rgb="FF00B050"/>
        <rFont val="Calibri"/>
        <family val="2"/>
        <scheme val="minor"/>
      </rPr>
      <t>user-specific</t>
    </r>
    <r>
      <rPr>
        <b/>
        <i/>
        <sz val="11.5"/>
        <color rgb="FF7030A0"/>
        <rFont val="Calibri"/>
        <family val="2"/>
        <scheme val="minor"/>
      </rPr>
      <t xml:space="preserve"> </t>
    </r>
    <r>
      <rPr>
        <b/>
        <i/>
        <sz val="11.5"/>
        <color rgb="FF0070C0"/>
        <rFont val="Calibri"/>
        <family val="2"/>
        <scheme val="minor"/>
      </rPr>
      <t xml:space="preserve">(not </t>
    </r>
    <r>
      <rPr>
        <b/>
        <i/>
        <sz val="11.5"/>
        <color rgb="FFFF0000"/>
        <rFont val="Calibri"/>
        <family val="2"/>
        <scheme val="minor"/>
      </rPr>
      <t>sensor-specific</t>
    </r>
    <r>
      <rPr>
        <b/>
        <i/>
        <sz val="11.5"/>
        <color rgb="FF7030A0"/>
        <rFont val="Calibri"/>
        <family val="2"/>
        <scheme val="minor"/>
      </rPr>
      <t>)</t>
    </r>
    <r>
      <rPr>
        <b/>
        <sz val="11.5"/>
        <color rgb="FF0070C0"/>
        <rFont val="Calibri"/>
        <family val="2"/>
        <scheme val="minor"/>
      </rPr>
      <t xml:space="preserve"> DoF calculation:</t>
    </r>
  </si>
  <si>
    <r>
      <rPr>
        <b/>
        <sz val="12"/>
        <color rgb="FFFF0000"/>
        <rFont val="Calibri"/>
        <family val="2"/>
        <scheme val="minor"/>
      </rPr>
      <t>Ironically, the</t>
    </r>
    <r>
      <rPr>
        <b/>
        <sz val="12"/>
        <color rgb="FF0070C0"/>
        <rFont val="Calibri"/>
        <family val="2"/>
        <scheme val="minor"/>
      </rPr>
      <t xml:space="preserve"> </t>
    </r>
    <r>
      <rPr>
        <b/>
        <i/>
        <sz val="12"/>
        <color rgb="FF00B0F0"/>
        <rFont val="Calibri"/>
        <family val="2"/>
        <scheme val="minor"/>
      </rPr>
      <t>PhotoPills Classic DoF Tool</t>
    </r>
    <r>
      <rPr>
        <b/>
        <sz val="12"/>
        <color rgb="FFFF0000"/>
        <rFont val="Calibri"/>
        <family val="2"/>
        <scheme val="minor"/>
      </rPr>
      <t>, the</t>
    </r>
    <r>
      <rPr>
        <b/>
        <i/>
        <sz val="12"/>
        <color rgb="FFFF0000"/>
        <rFont val="Calibri"/>
        <family val="2"/>
        <scheme val="minor"/>
      </rPr>
      <t xml:space="preserve"> </t>
    </r>
    <r>
      <rPr>
        <b/>
        <i/>
        <sz val="12"/>
        <color rgb="FF00B0F0"/>
        <rFont val="Calibri"/>
        <family val="2"/>
        <scheme val="minor"/>
      </rPr>
      <t>Hyperfocal Distance Calculator</t>
    </r>
    <r>
      <rPr>
        <b/>
        <i/>
        <sz val="12"/>
        <color rgb="FFFF0000"/>
        <rFont val="Calibri"/>
        <family val="2"/>
        <scheme val="minor"/>
      </rPr>
      <t>, and the</t>
    </r>
    <r>
      <rPr>
        <b/>
        <i/>
        <sz val="12"/>
        <color rgb="FF00B0F0"/>
        <rFont val="Calibri"/>
        <family val="2"/>
        <scheme val="minor"/>
      </rPr>
      <t xml:space="preserve"> Diffraction Calculator</t>
    </r>
    <r>
      <rPr>
        <b/>
        <i/>
        <sz val="12"/>
        <color rgb="FFFF0000"/>
        <rFont val="Calibri"/>
        <family val="2"/>
        <scheme val="minor"/>
      </rPr>
      <t xml:space="preserve"> </t>
    </r>
    <r>
      <rPr>
        <b/>
        <sz val="12"/>
        <color rgb="FFFF0000"/>
        <rFont val="Calibri"/>
        <family val="2"/>
        <scheme val="minor"/>
      </rPr>
      <t>force user specification of a Camera type!  Users cannot directly input a CoC Diameter, even though his</t>
    </r>
  </si>
  <si>
    <r>
      <t xml:space="preserve">Both his </t>
    </r>
    <r>
      <rPr>
        <b/>
        <i/>
        <sz val="12"/>
        <color rgb="FF00B0F0"/>
        <rFont val="Calibri"/>
        <family val="2"/>
      </rPr>
      <t>Advanced DoF Tool</t>
    </r>
    <r>
      <rPr>
        <b/>
        <sz val="12"/>
        <color rgb="FF0070C0"/>
        <rFont val="Calibri"/>
        <family val="2"/>
      </rPr>
      <t xml:space="preserve"> and his </t>
    </r>
    <r>
      <rPr>
        <b/>
        <i/>
        <sz val="12"/>
        <color rgb="FF00B0F0"/>
        <rFont val="Calibri"/>
        <family val="2"/>
      </rPr>
      <t>Circle of Confusion Calculator</t>
    </r>
    <r>
      <rPr>
        <b/>
        <sz val="12"/>
        <color rgb="FF0070C0"/>
        <rFont val="Calibri"/>
        <family val="2"/>
      </rPr>
      <t xml:space="preserve">, reveal an </t>
    </r>
    <r>
      <rPr>
        <b/>
        <i/>
        <sz val="12"/>
        <color rgb="FF0070C0"/>
        <rFont val="Calibri"/>
        <family val="2"/>
      </rPr>
      <t>awareness</t>
    </r>
    <r>
      <rPr>
        <b/>
        <sz val="12"/>
        <color rgb="FF0070C0"/>
        <rFont val="Calibri"/>
        <family val="2"/>
      </rPr>
      <t xml:space="preserve"> of the CoC equation documented at Wikipedia and elsewhere. Hooray for that!  They both begin with a </t>
    </r>
    <r>
      <rPr>
        <b/>
        <i/>
        <sz val="12"/>
        <color rgb="FF7030A0"/>
        <rFont val="Calibri"/>
        <family val="2"/>
      </rPr>
      <t>legitimate reason</t>
    </r>
    <r>
      <rPr>
        <b/>
        <sz val="12"/>
        <color rgb="FF00B0F0"/>
        <rFont val="Calibri"/>
        <family val="2"/>
      </rPr>
      <t xml:space="preserve"> </t>
    </r>
    <r>
      <rPr>
        <b/>
        <sz val="12"/>
        <color rgb="FF0070C0"/>
        <rFont val="Calibri"/>
        <family val="2"/>
      </rPr>
      <t xml:space="preserve">to </t>
    </r>
  </si>
  <si>
    <r>
      <t>request user input of the camera make and model, because the two features also ask for the user's anticipated Maximum Print Dimensions, with the undisclosed goal of calculating the user's anticipated</t>
    </r>
    <r>
      <rPr>
        <b/>
        <sz val="12"/>
        <color rgb="FF7030A0"/>
        <rFont val="Calibri"/>
        <family val="2"/>
      </rPr>
      <t xml:space="preserve"> </t>
    </r>
  </si>
  <si>
    <r>
      <rPr>
        <b/>
        <i/>
        <sz val="12"/>
        <color rgb="FF7030A0"/>
        <rFont val="Calibri"/>
        <family val="2"/>
        <scheme val="minor"/>
      </rPr>
      <t>Enlargement Factor</t>
    </r>
    <r>
      <rPr>
        <b/>
        <sz val="12"/>
        <color rgb="FF7030A0"/>
        <rFont val="Calibri"/>
        <family val="2"/>
        <scheme val="minor"/>
      </rPr>
      <t xml:space="preserve"> </t>
    </r>
    <r>
      <rPr>
        <b/>
        <sz val="12"/>
        <color rgb="FF0070C0"/>
        <rFont val="Calibri"/>
        <family val="2"/>
        <scheme val="minor"/>
      </rPr>
      <t xml:space="preserve">(a variable used in the Max. CoC equation, above).  With that equation in mind, note that he also requests user input of a </t>
    </r>
    <r>
      <rPr>
        <b/>
        <i/>
        <sz val="12"/>
        <color rgb="FF7030A0"/>
        <rFont val="Calibri"/>
        <family val="2"/>
        <scheme val="minor"/>
      </rPr>
      <t>Viewing Distance</t>
    </r>
    <r>
      <rPr>
        <b/>
        <sz val="12"/>
        <color rgb="FF7030A0"/>
        <rFont val="Calibri"/>
        <family val="2"/>
        <scheme val="minor"/>
      </rPr>
      <t xml:space="preserve"> </t>
    </r>
    <r>
      <rPr>
        <b/>
        <sz val="12"/>
        <color rgb="FF0070C0"/>
        <rFont val="Calibri"/>
        <family val="2"/>
        <scheme val="minor"/>
      </rPr>
      <t xml:space="preserve">and what Rafael calls </t>
    </r>
    <r>
      <rPr>
        <b/>
        <i/>
        <sz val="12"/>
        <color rgb="FF7030A0"/>
        <rFont val="Calibri"/>
        <family val="2"/>
        <scheme val="minor"/>
      </rPr>
      <t>Visual Acuity</t>
    </r>
    <r>
      <rPr>
        <b/>
        <sz val="12"/>
        <color rgb="FF0070C0"/>
        <rFont val="Calibri"/>
        <family val="2"/>
        <scheme val="minor"/>
      </rPr>
      <t>, which the</t>
    </r>
  </si>
  <si>
    <r>
      <t xml:space="preserve">Wikipedia equation labels as, </t>
    </r>
    <r>
      <rPr>
        <b/>
        <sz val="12"/>
        <color rgb="FF7030A0"/>
        <rFont val="Calibri"/>
        <family val="2"/>
        <scheme val="minor"/>
      </rPr>
      <t>Desired Final Image Resolution, in lp/mm for a 25cm viewing distance</t>
    </r>
    <r>
      <rPr>
        <b/>
        <sz val="12"/>
        <color rgb="FF0070C0"/>
        <rFont val="Calibri"/>
        <family val="2"/>
        <scheme val="minor"/>
      </rPr>
      <t xml:space="preserve">.  </t>
    </r>
  </si>
  <si>
    <t>The question is, "What resolution (actual subject detail), in lp/mm for a 25cm viewing distance , do you expect your print to convey to someone with healthy vision, who can focus that closely?"</t>
  </si>
  <si>
    <r>
      <t>Why is he asking the user to specify "</t>
    </r>
    <r>
      <rPr>
        <b/>
        <i/>
        <sz val="12"/>
        <color rgb="FF7030A0"/>
        <rFont val="Calibri"/>
        <family val="2"/>
        <scheme val="minor"/>
      </rPr>
      <t>Visual Acuity</t>
    </r>
    <r>
      <rPr>
        <b/>
        <sz val="12"/>
        <color rgb="FFFF0000"/>
        <rFont val="Calibri"/>
        <family val="2"/>
        <scheme val="minor"/>
      </rPr>
      <t>?"   The question is not, "How healthy are the eyes of everyone who will be looking at your print?"  (That's impossible to answer.)</t>
    </r>
  </si>
  <si>
    <r>
      <t xml:space="preserve">Sadly, the entire purpose of customizing a CoC to suit a user's unique requirements for </t>
    </r>
    <r>
      <rPr>
        <b/>
        <i/>
        <sz val="12"/>
        <color rgb="FF7030A0"/>
        <rFont val="Calibri"/>
        <family val="2"/>
        <scheme val="minor"/>
      </rPr>
      <t>Enlargement Factor</t>
    </r>
    <r>
      <rPr>
        <b/>
        <sz val="12"/>
        <color rgb="FF0070C0"/>
        <rFont val="Calibri"/>
        <family val="2"/>
        <scheme val="minor"/>
      </rPr>
      <t xml:space="preserve">, </t>
    </r>
    <r>
      <rPr>
        <b/>
        <i/>
        <sz val="12"/>
        <color rgb="FF7030A0"/>
        <rFont val="Calibri"/>
        <family val="2"/>
        <scheme val="minor"/>
      </rPr>
      <t>Viewing Distance</t>
    </r>
    <r>
      <rPr>
        <b/>
        <sz val="12"/>
        <color rgb="FF0070C0"/>
        <rFont val="Calibri"/>
        <family val="2"/>
        <scheme val="minor"/>
      </rPr>
      <t xml:space="preserve"> and a </t>
    </r>
    <r>
      <rPr>
        <b/>
        <i/>
        <sz val="12"/>
        <color rgb="FF7030A0"/>
        <rFont val="Calibri"/>
        <family val="2"/>
        <scheme val="minor"/>
      </rPr>
      <t>Desired Final Image Resolution</t>
    </r>
    <r>
      <rPr>
        <b/>
        <sz val="12"/>
        <color rgb="FF0070C0"/>
        <rFont val="Calibri"/>
        <family val="2"/>
        <scheme val="minor"/>
      </rPr>
      <t xml:space="preserve">, is </t>
    </r>
    <r>
      <rPr>
        <b/>
        <i/>
        <sz val="12"/>
        <color rgb="FFFF0000"/>
        <rFont val="Calibri"/>
        <family val="2"/>
        <scheme val="minor"/>
      </rPr>
      <t>SEVERELY HANDICAPPED</t>
    </r>
    <r>
      <rPr>
        <b/>
        <sz val="12"/>
        <color rgb="FF0070C0"/>
        <rFont val="Calibri"/>
        <family val="2"/>
        <scheme val="minor"/>
      </rPr>
      <t xml:space="preserve"> in the </t>
    </r>
    <r>
      <rPr>
        <b/>
        <i/>
        <sz val="12"/>
        <color rgb="FF0070C0"/>
        <rFont val="Calibri"/>
        <family val="2"/>
        <scheme val="minor"/>
      </rPr>
      <t xml:space="preserve">PhotoPills </t>
    </r>
  </si>
  <si>
    <r>
      <rPr>
        <b/>
        <i/>
        <sz val="12"/>
        <color rgb="FF00B0F0"/>
        <rFont val="Calibri"/>
        <family val="2"/>
        <scheme val="minor"/>
      </rPr>
      <t xml:space="preserve">Advanced DoF Tool </t>
    </r>
    <r>
      <rPr>
        <b/>
        <sz val="12"/>
        <color rgb="FF0070C0"/>
        <rFont val="Calibri"/>
        <family val="2"/>
        <scheme val="minor"/>
      </rPr>
      <t>and</t>
    </r>
    <r>
      <rPr>
        <b/>
        <i/>
        <sz val="12"/>
        <color rgb="FF00B0F0"/>
        <rFont val="Calibri"/>
        <family val="2"/>
        <scheme val="minor"/>
      </rPr>
      <t xml:space="preserve"> Circle of Confusion Calculator</t>
    </r>
    <r>
      <rPr>
        <b/>
        <i/>
        <sz val="12"/>
        <color rgb="FF0070C0"/>
        <rFont val="Calibri"/>
        <family val="2"/>
        <scheme val="minor"/>
      </rPr>
      <t>!</t>
    </r>
    <r>
      <rPr>
        <b/>
        <sz val="12"/>
        <color rgb="FF0070C0"/>
        <rFont val="Calibri"/>
        <family val="2"/>
        <scheme val="minor"/>
      </rPr>
      <t xml:space="preserve">  Both calculators drop the ball with his </t>
    </r>
    <r>
      <rPr>
        <b/>
        <i/>
        <sz val="12"/>
        <color rgb="FF7030A0"/>
        <rFont val="Calibri"/>
        <family val="2"/>
        <scheme val="minor"/>
      </rPr>
      <t>Visual Acuity</t>
    </r>
    <r>
      <rPr>
        <b/>
        <sz val="12"/>
        <color rgb="FF0070C0"/>
        <rFont val="Calibri"/>
        <family val="2"/>
        <scheme val="minor"/>
      </rPr>
      <t xml:space="preserve"> parameter, by offering the user only two choices from which to select:  "</t>
    </r>
    <r>
      <rPr>
        <b/>
        <i/>
        <sz val="12"/>
        <color rgb="FF7030A0"/>
        <rFont val="Calibri"/>
        <family val="2"/>
        <scheme val="minor"/>
      </rPr>
      <t>Manufacturer standard</t>
    </r>
    <r>
      <rPr>
        <b/>
        <sz val="12"/>
        <color rgb="FF0070C0"/>
        <rFont val="Calibri"/>
        <family val="2"/>
        <scheme val="minor"/>
      </rPr>
      <t>" or</t>
    </r>
  </si>
  <si>
    <r>
      <t xml:space="preserve"> "</t>
    </r>
    <r>
      <rPr>
        <b/>
        <sz val="12"/>
        <color rgb="FF7030A0"/>
        <rFont val="Calibri"/>
        <family val="2"/>
        <scheme val="minor"/>
      </rPr>
      <t>20/20 Vision</t>
    </r>
    <r>
      <rPr>
        <b/>
        <sz val="12"/>
        <color rgb="FF0070C0"/>
        <rFont val="Calibri"/>
        <family val="2"/>
        <scheme val="minor"/>
      </rPr>
      <t xml:space="preserve">."  </t>
    </r>
  </si>
  <si>
    <r>
      <t xml:space="preserve">very challenging for healthy eyes at that distance, </t>
    </r>
    <r>
      <rPr>
        <b/>
        <i/>
        <u/>
        <sz val="12"/>
        <color rgb="FF00B0F0"/>
        <rFont val="Calibri"/>
        <family val="2"/>
        <scheme val="minor"/>
      </rPr>
      <t>thus will not be perceived as being "pin sharp" without forcing an increase in viewing distance</t>
    </r>
    <r>
      <rPr>
        <b/>
        <sz val="12"/>
        <color rgb="FF00B0F0"/>
        <rFont val="Calibri"/>
        <family val="2"/>
        <scheme val="minor"/>
      </rPr>
      <t xml:space="preserve">.   </t>
    </r>
  </si>
  <si>
    <r>
      <t xml:space="preserve">appreciated by healthy human vision, at that distance.  </t>
    </r>
    <r>
      <rPr>
        <b/>
        <i/>
        <u/>
        <sz val="12"/>
        <color rgb="FF00B0F0"/>
        <rFont val="Calibri"/>
        <family val="2"/>
        <scheme val="minor"/>
      </rPr>
      <t>8 lp/mm at 25cm is too high a resolution goal for most applications</t>
    </r>
    <r>
      <rPr>
        <b/>
        <sz val="12"/>
        <color rgb="FF00B0F0"/>
        <rFont val="Calibri"/>
        <family val="2"/>
        <scheme val="minor"/>
      </rPr>
      <t xml:space="preserve"> - making it difficult to shoot deep subject spaces, without suffering visible diffraction.</t>
    </r>
  </si>
  <si>
    <r>
      <t xml:space="preserve">In other words, </t>
    </r>
    <r>
      <rPr>
        <b/>
        <i/>
        <sz val="12"/>
        <color rgb="FF00B0F0"/>
        <rFont val="Calibri"/>
        <family val="2"/>
        <scheme val="minor"/>
      </rPr>
      <t>PhotoPills</t>
    </r>
    <r>
      <rPr>
        <b/>
        <sz val="12"/>
        <color rgb="FFFF0000"/>
        <rFont val="Calibri"/>
        <family val="2"/>
        <scheme val="minor"/>
      </rPr>
      <t xml:space="preserve"> has CONFINED the customization of a user-relevant CoC diameter by expecting the user to choose between a final image resolution that's much lower than many photographers would want </t>
    </r>
  </si>
  <si>
    <r>
      <t xml:space="preserve">vs. a Final Image Resolution that is much higher than many would want!  </t>
    </r>
    <r>
      <rPr>
        <b/>
        <sz val="12"/>
        <color rgb="FF7030A0"/>
        <rFont val="Calibri"/>
        <family val="2"/>
        <scheme val="minor"/>
      </rPr>
      <t xml:space="preserve"> Hint:  The user should be allowed to specify any value between 0.001 an 10 lp/mm, for a 25cm viewing distance, with warnings posted outside</t>
    </r>
  </si>
  <si>
    <t>the range 1.0 to 8.0 lp/mm.  The app could also display the equivalent required unresampled image file density (lp/mm * 50 ~= ppi, or more precisely, lp/mm * 50.8 = ppi).</t>
  </si>
  <si>
    <r>
      <rPr>
        <b/>
        <i/>
        <sz val="14"/>
        <color rgb="FF00B0F0"/>
        <rFont val="Calibri"/>
        <family val="2"/>
        <scheme val="minor"/>
      </rPr>
      <t>PhotoPills</t>
    </r>
    <r>
      <rPr>
        <b/>
        <sz val="14"/>
        <color rgb="FF0070C0"/>
        <rFont val="Calibri"/>
        <family val="2"/>
        <scheme val="minor"/>
      </rPr>
      <t xml:space="preserve"> came so close to getting it right, then dropped the ball with the "</t>
    </r>
    <r>
      <rPr>
        <b/>
        <i/>
        <sz val="14"/>
        <color rgb="FF7030A0"/>
        <rFont val="Calibri"/>
        <family val="2"/>
        <scheme val="minor"/>
      </rPr>
      <t>Visual Acuity</t>
    </r>
    <r>
      <rPr>
        <b/>
        <sz val="14"/>
        <color rgb="FF0070C0"/>
        <rFont val="Calibri"/>
        <family val="2"/>
        <scheme val="minor"/>
      </rPr>
      <t xml:space="preserve">" parameter and </t>
    </r>
    <r>
      <rPr>
        <b/>
        <i/>
        <sz val="14"/>
        <color rgb="FFFF0000"/>
        <rFont val="Calibri"/>
        <family val="2"/>
        <scheme val="minor"/>
      </rPr>
      <t>FAILING</t>
    </r>
    <r>
      <rPr>
        <b/>
        <sz val="14"/>
        <color rgb="FF0070C0"/>
        <rFont val="Calibri"/>
        <family val="2"/>
        <scheme val="minor"/>
      </rPr>
      <t xml:space="preserve"> to allow users to </t>
    </r>
    <r>
      <rPr>
        <b/>
        <i/>
        <u/>
        <sz val="14"/>
        <color rgb="FF0070C0"/>
        <rFont val="Calibri"/>
        <family val="2"/>
        <scheme val="minor"/>
      </rPr>
      <t>directly enter</t>
    </r>
    <r>
      <rPr>
        <b/>
        <sz val="14"/>
        <color rgb="FF0070C0"/>
        <rFont val="Calibri"/>
        <family val="2"/>
        <scheme val="minor"/>
      </rPr>
      <t xml:space="preserve"> a custom CoC diameter in the </t>
    </r>
    <r>
      <rPr>
        <b/>
        <i/>
        <sz val="14"/>
        <color rgb="FF00B0F0"/>
        <rFont val="Calibri"/>
        <family val="2"/>
        <scheme val="minor"/>
      </rPr>
      <t xml:space="preserve">Classic </t>
    </r>
  </si>
  <si>
    <r>
      <t xml:space="preserve">And his </t>
    </r>
    <r>
      <rPr>
        <b/>
        <i/>
        <sz val="12"/>
        <color rgb="FF00B0F0"/>
        <rFont val="Calibri"/>
        <family val="2"/>
        <scheme val="minor"/>
      </rPr>
      <t>Circle of Confusion Calculator</t>
    </r>
    <r>
      <rPr>
        <b/>
        <sz val="12"/>
        <color rgb="FF0070C0"/>
        <rFont val="Calibri"/>
        <family val="2"/>
        <scheme val="minor"/>
      </rPr>
      <t>, which  calculates a</t>
    </r>
    <r>
      <rPr>
        <b/>
        <i/>
        <sz val="12"/>
        <color rgb="FF00B0F0"/>
        <rFont val="Calibri"/>
        <family val="2"/>
        <scheme val="minor"/>
      </rPr>
      <t xml:space="preserve"> </t>
    </r>
    <r>
      <rPr>
        <b/>
        <i/>
        <sz val="12"/>
        <color rgb="FF00B050"/>
        <rFont val="Calibri"/>
        <family val="2"/>
        <scheme val="minor"/>
      </rPr>
      <t>user-specific</t>
    </r>
    <r>
      <rPr>
        <b/>
        <sz val="12"/>
        <color rgb="FF0070C0"/>
        <rFont val="Calibri"/>
        <family val="2"/>
        <scheme val="minor"/>
      </rPr>
      <t xml:space="preserve"> CoC, that can be used in any DoF tool that accepts direct entry of a user-specified CoC diameter:</t>
    </r>
  </si>
  <si>
    <r>
      <rPr>
        <b/>
        <i/>
        <sz val="12"/>
        <color rgb="FF00B0F0"/>
        <rFont val="Calibri"/>
        <family val="2"/>
        <scheme val="minor"/>
      </rPr>
      <t>Circle of Confusion Calculator</t>
    </r>
    <r>
      <rPr>
        <b/>
        <sz val="12"/>
        <color rgb="FF0070C0"/>
        <rFont val="Calibri"/>
        <family val="2"/>
        <scheme val="minor"/>
      </rPr>
      <t xml:space="preserve"> </t>
    </r>
    <r>
      <rPr>
        <b/>
        <sz val="12"/>
        <color rgb="FFFF0000"/>
        <rFont val="Calibri"/>
        <family val="2"/>
        <scheme val="minor"/>
      </rPr>
      <t xml:space="preserve">outputs a calculated CoC Diameter that takes into account the all-important factors of </t>
    </r>
    <r>
      <rPr>
        <b/>
        <i/>
        <sz val="12"/>
        <color rgb="FF7030A0"/>
        <rFont val="Calibri"/>
        <family val="2"/>
        <scheme val="minor"/>
      </rPr>
      <t>Enlargement Factor</t>
    </r>
    <r>
      <rPr>
        <b/>
        <sz val="12"/>
        <color rgb="FFFF0000"/>
        <rFont val="Calibri"/>
        <family val="2"/>
        <scheme val="minor"/>
      </rPr>
      <t xml:space="preserve">, </t>
    </r>
    <r>
      <rPr>
        <b/>
        <i/>
        <sz val="12"/>
        <color rgb="FF7030A0"/>
        <rFont val="Calibri"/>
        <family val="2"/>
        <scheme val="minor"/>
      </rPr>
      <t>Viewing Distance</t>
    </r>
    <r>
      <rPr>
        <b/>
        <sz val="12"/>
        <color rgb="FFFF0000"/>
        <rFont val="Calibri"/>
        <family val="2"/>
        <scheme val="minor"/>
      </rPr>
      <t xml:space="preserve"> and (an inflexible) </t>
    </r>
    <r>
      <rPr>
        <b/>
        <i/>
        <sz val="12"/>
        <color rgb="FF7030A0"/>
        <rFont val="Calibri"/>
        <family val="2"/>
        <scheme val="minor"/>
      </rPr>
      <t>Desired Final Image Resolution</t>
    </r>
    <r>
      <rPr>
        <b/>
        <i/>
        <sz val="12"/>
        <color rgb="FFFF0000"/>
        <rFont val="Calibri"/>
        <family val="2"/>
        <scheme val="minor"/>
      </rPr>
      <t>!</t>
    </r>
    <r>
      <rPr>
        <b/>
        <sz val="12"/>
        <color rgb="FFFF0000"/>
        <rFont val="Calibri"/>
        <family val="2"/>
        <scheme val="minor"/>
      </rPr>
      <t xml:space="preserve">  </t>
    </r>
  </si>
  <si>
    <r>
      <rPr>
        <b/>
        <i/>
        <sz val="14"/>
        <color rgb="FF00B0F0"/>
        <rFont val="Calibri"/>
        <family val="2"/>
        <scheme val="minor"/>
      </rPr>
      <t>DoF,</t>
    </r>
    <r>
      <rPr>
        <b/>
        <sz val="14"/>
        <color rgb="FF0070C0"/>
        <rFont val="Calibri"/>
        <family val="2"/>
        <scheme val="minor"/>
      </rPr>
      <t xml:space="preserve"> </t>
    </r>
    <r>
      <rPr>
        <b/>
        <i/>
        <sz val="14"/>
        <color rgb="FF00B0F0"/>
        <rFont val="Calibri"/>
        <family val="2"/>
        <scheme val="minor"/>
      </rPr>
      <t>Hyperfocal Distance Table</t>
    </r>
    <r>
      <rPr>
        <b/>
        <sz val="14"/>
        <color rgb="FF0070C0"/>
        <rFont val="Calibri"/>
        <family val="2"/>
        <scheme val="minor"/>
      </rPr>
      <t xml:space="preserve">, and </t>
    </r>
    <r>
      <rPr>
        <b/>
        <i/>
        <sz val="14"/>
        <color rgb="FF00B0F0"/>
        <rFont val="Calibri"/>
        <family val="2"/>
        <scheme val="minor"/>
      </rPr>
      <t>Diffraction</t>
    </r>
    <r>
      <rPr>
        <b/>
        <sz val="14"/>
        <color rgb="FF0070C0"/>
        <rFont val="Calibri"/>
        <family val="2"/>
        <scheme val="minor"/>
      </rPr>
      <t xml:space="preserve"> calculators - </t>
    </r>
    <r>
      <rPr>
        <b/>
        <i/>
        <sz val="14"/>
        <color rgb="FFFF0000"/>
        <rFont val="Calibri"/>
        <family val="2"/>
        <scheme val="minor"/>
      </rPr>
      <t>even though a user-specific CoC can be calculated</t>
    </r>
    <r>
      <rPr>
        <b/>
        <sz val="14"/>
        <color rgb="FF0070C0"/>
        <rFont val="Calibri"/>
        <family val="2"/>
        <scheme val="minor"/>
      </rPr>
      <t xml:space="preserve"> in the </t>
    </r>
    <r>
      <rPr>
        <b/>
        <i/>
        <sz val="14"/>
        <color rgb="FF00B0F0"/>
        <rFont val="Calibri"/>
        <family val="2"/>
        <scheme val="minor"/>
      </rPr>
      <t>Advanced DoF Tool</t>
    </r>
    <r>
      <rPr>
        <b/>
        <sz val="14"/>
        <color rgb="FF0070C0"/>
        <rFont val="Calibri"/>
        <family val="2"/>
        <scheme val="minor"/>
      </rPr>
      <t xml:space="preserve"> and the </t>
    </r>
    <r>
      <rPr>
        <b/>
        <i/>
        <sz val="14"/>
        <color rgb="FF00B0F0"/>
        <rFont val="Calibri"/>
        <family val="2"/>
        <scheme val="minor"/>
      </rPr>
      <t>Circle of Confusion Calculator</t>
    </r>
    <r>
      <rPr>
        <b/>
        <i/>
        <sz val="14"/>
        <color rgb="FF0070C0"/>
        <rFont val="Calibri"/>
        <family val="2"/>
        <scheme val="minor"/>
      </rPr>
      <t>!</t>
    </r>
  </si>
  <si>
    <t>measure for accurate measurements of both the Near distance and the subsequently calculated Hyperfocal Distance.  (ISO 100, f/7.1, 1/400s, no filters, edited in Photoshop Elements 12)</t>
  </si>
  <si>
    <t>Hint:  If the screen is large enough and/or the viewing distance is close enough, this image will NOT look "sharp."</t>
  </si>
  <si>
    <t>Hint:  If the screen is small enough and/or the viewing distance is great enough, this image will look "sharp" throughout.</t>
  </si>
  <si>
    <t xml:space="preserve">The following is a resized original image (from which the above simulation was created).  Taken with a Venus Optics Laowa 9mm f/2.8 on a Sony a6000, it was critically focused, having used a laser distance </t>
  </si>
  <si>
    <t>In my opinion, there's only one thing worse than relying on this "method":  TEACHING PEOPLE TO RELY ON IT.</t>
  </si>
  <si>
    <t xml:space="preserve">The following image simulates foreground and background softness when the lens is focused at 1/3rd of the way from the bottom of the frame to the top, with an unspecified FL and aperture. </t>
  </si>
  <si>
    <t>It's not difficult to imagine many compositions where 1/3rd of the way up from the bottom of the frame will intersect an object that's literally at the Near distance or very close to the Near distance,</t>
  </si>
  <si>
    <t xml:space="preserve">as in my example, below - and focusing 1/3rd of the way to Infinity is too ambiguous to be of any use at all. </t>
  </si>
  <si>
    <r>
      <t xml:space="preserve">Why a simulation, instead of a "real" example?  By now, readers of this Excel Workbook should </t>
    </r>
    <r>
      <rPr>
        <b/>
        <i/>
        <u/>
        <sz val="14"/>
        <color theme="1"/>
        <rFont val="Calibri"/>
        <family val="2"/>
        <scheme val="minor"/>
      </rPr>
      <t>understand</t>
    </r>
    <r>
      <rPr>
        <b/>
        <sz val="14"/>
        <color theme="1"/>
        <rFont val="Calibri"/>
        <family val="2"/>
        <scheme val="minor"/>
      </rPr>
      <t xml:space="preserve"> that no one has any control over the enlargement factors and viewing distances that </t>
    </r>
  </si>
  <si>
    <t>will be imposed by various people looking at a digital image on their devices.</t>
  </si>
  <si>
    <t>When attempting to extract every last bit of available DoF from an ultra-wide lens, focus peaking is of no use, even if a carefully calculated Focus Distance is known.  To my knowledge, the most accurate</t>
  </si>
  <si>
    <t>solution is had using a laser distance measure to identify a target on which to focus, that resides at the calculated distance, then use back-button autofocus, applied with the smallest possible focus area.</t>
  </si>
  <si>
    <r>
      <t xml:space="preserve">Note:  </t>
    </r>
    <r>
      <rPr>
        <b/>
        <sz val="14"/>
        <color rgb="FFFF0000"/>
        <rFont val="Calibri"/>
        <family val="2"/>
        <scheme val="minor"/>
      </rPr>
      <t xml:space="preserve">It's a myth that ultra-wide lenses are easy to focus.  </t>
    </r>
    <r>
      <rPr>
        <b/>
        <i/>
        <sz val="14"/>
        <color rgb="FFFF0000"/>
        <rFont val="Calibri"/>
        <family val="2"/>
        <scheme val="minor"/>
      </rPr>
      <t>That's true when pursuing only some fraction of their available DoF.</t>
    </r>
    <r>
      <rPr>
        <b/>
        <sz val="14"/>
        <color theme="1"/>
        <rFont val="Calibri"/>
        <family val="2"/>
        <scheme val="minor"/>
      </rPr>
      <t xml:space="preserve">  Think about how easy it is to focus a long lens and ask yourself, "Why?"</t>
    </r>
  </si>
  <si>
    <r>
      <t xml:space="preserve">Note: </t>
    </r>
    <r>
      <rPr>
        <b/>
        <sz val="14"/>
        <color rgb="FFFF0000"/>
        <rFont val="Calibri"/>
        <family val="2"/>
        <scheme val="minor"/>
      </rPr>
      <t xml:space="preserve"> It's a myth that ultra-wide lenses are easy to focus.  </t>
    </r>
    <r>
      <rPr>
        <b/>
        <i/>
        <sz val="14"/>
        <color rgb="FFFF0000"/>
        <rFont val="Calibri"/>
        <family val="2"/>
        <scheme val="minor"/>
      </rPr>
      <t>That's true when pursuing only some fraction of their available DoF.</t>
    </r>
    <r>
      <rPr>
        <b/>
        <sz val="14"/>
        <color theme="1"/>
        <rFont val="Calibri"/>
        <family val="2"/>
        <scheme val="minor"/>
      </rPr>
      <t xml:space="preserve">  Think about how easy it is to focus a long lens and ask yourself, "Why?"</t>
    </r>
  </si>
  <si>
    <t xml:space="preserve">(Rolling the dice with every exposure, to avoid having to think, while ensuring a high rate of disappointment that could be avoided altogether.)  </t>
  </si>
  <si>
    <t>Focusing at One Third of Way into the Scene - Where is that, exactly?</t>
  </si>
  <si>
    <t>Focusing at TWICE the calculated Hyperfocal Distance</t>
  </si>
  <si>
    <t xml:space="preserve">(Replacing one irrelevant CoC Diameter with a smaller but still irrelevant CoC diameter, unknown to the users of this method, and both yielding a high probability of disappointment, except to a random few.)  </t>
  </si>
  <si>
    <t xml:space="preserve">to support a higher final image resolution, when all they have to do is find a DoF or Hyperfocal Distance Calculator that will allow direct entry of a smaller CoC than the one that's used by default, based </t>
  </si>
  <si>
    <r>
      <t xml:space="preserve">frame, </t>
    </r>
    <r>
      <rPr>
        <b/>
        <i/>
        <u/>
        <sz val="14"/>
        <color rgb="FF0070C0"/>
        <rFont val="Calibri"/>
        <family val="2"/>
        <scheme val="minor"/>
      </rPr>
      <t>if you measure ACCURATELY.</t>
    </r>
  </si>
  <si>
    <r>
      <t xml:space="preserve">solely on sensor size, as seen in most DoF apps.  Focusing where indicated by a </t>
    </r>
    <r>
      <rPr>
        <b/>
        <i/>
        <u/>
        <sz val="14"/>
        <color rgb="FF0070C0"/>
        <rFont val="Calibri"/>
        <family val="2"/>
        <scheme val="minor"/>
      </rPr>
      <t>properly SCALED</t>
    </r>
    <r>
      <rPr>
        <b/>
        <sz val="14"/>
        <color rgb="FF0070C0"/>
        <rFont val="Calibri"/>
        <family val="2"/>
        <scheme val="minor"/>
      </rPr>
      <t xml:space="preserve"> DoF or Hyperfocal Distance calculation, will deliver </t>
    </r>
    <r>
      <rPr>
        <b/>
        <i/>
        <u/>
        <sz val="14"/>
        <color rgb="FF0070C0"/>
        <rFont val="Calibri"/>
        <family val="2"/>
        <scheme val="minor"/>
      </rPr>
      <t>your</t>
    </r>
    <r>
      <rPr>
        <b/>
        <sz val="14"/>
        <color rgb="FF0070C0"/>
        <rFont val="Calibri"/>
        <family val="2"/>
        <scheme val="minor"/>
      </rPr>
      <t xml:space="preserve"> Desired Final Image Resolution, throughout the</t>
    </r>
  </si>
  <si>
    <t xml:space="preserve">The following image simulates foreground and background softness when the lens is focused at TWICE the calculated Hyperfocal Distance, without re-composing the scene to place the Nearest subject in </t>
  </si>
  <si>
    <r>
      <t xml:space="preserve">they also practice simply estimating where TWICE the calculated Hyperfocal Distance resides - that's likely more a case of laziness, but to be fair, might also be simple ignorance. </t>
    </r>
    <r>
      <rPr>
        <b/>
        <sz val="14"/>
        <color rgb="FF7030A0"/>
        <rFont val="Calibri"/>
        <family val="2"/>
        <scheme val="minor"/>
      </rPr>
      <t xml:space="preserve">Yet they </t>
    </r>
    <r>
      <rPr>
        <b/>
        <i/>
        <u/>
        <sz val="14"/>
        <color rgb="FF7030A0"/>
        <rFont val="Calibri"/>
        <family val="2"/>
        <scheme val="minor"/>
      </rPr>
      <t>teach</t>
    </r>
    <r>
      <rPr>
        <b/>
        <sz val="14"/>
        <color rgb="FF7030A0"/>
        <rFont val="Calibri"/>
        <family val="2"/>
        <scheme val="minor"/>
      </rPr>
      <t xml:space="preserve"> this! </t>
    </r>
    <r>
      <rPr>
        <b/>
        <sz val="14"/>
        <color rgb="FFFF0000"/>
        <rFont val="Calibri"/>
        <family val="2"/>
        <scheme val="minor"/>
      </rPr>
      <t>)</t>
    </r>
  </si>
  <si>
    <t xml:space="preserve">Why do supporters of this method insist on doing DoF calculations only to focus at TWICE the indicated distance?  (It's not a matter of being lazy - they just haven't done their homework.  Note that if </t>
  </si>
  <si>
    <r>
      <t xml:space="preserve">Any landscape </t>
    </r>
    <r>
      <rPr>
        <b/>
        <i/>
        <u/>
        <sz val="14"/>
        <color rgb="FF0070C0"/>
        <rFont val="Calibri"/>
        <family val="2"/>
        <scheme val="minor"/>
      </rPr>
      <t>guessograhy</t>
    </r>
    <r>
      <rPr>
        <b/>
        <i/>
        <sz val="14"/>
        <color rgb="FF0070C0"/>
        <rFont val="Calibri"/>
        <family val="2"/>
        <scheme val="minor"/>
      </rPr>
      <t xml:space="preserve"> expert </t>
    </r>
    <r>
      <rPr>
        <b/>
        <sz val="14"/>
        <color rgb="FF0070C0"/>
        <rFont val="Calibri"/>
        <family val="2"/>
        <scheme val="minor"/>
      </rPr>
      <t xml:space="preserve">who recommends focusing at TWICE the calculated Hyperfocal Distance, does not UNDERSTAND that they are trying to shrink the CoC diameter, reducing their DoF, </t>
    </r>
  </si>
  <si>
    <t xml:space="preserve">Focusing on the Subject of Greatest Interest </t>
  </si>
  <si>
    <r>
      <t xml:space="preserve">(Even when the stated goal is to get </t>
    </r>
    <r>
      <rPr>
        <i/>
        <u/>
        <sz val="14"/>
        <color rgb="FF00B0F0"/>
        <rFont val="Calibri"/>
        <family val="2"/>
        <scheme val="minor"/>
      </rPr>
      <t>everything</t>
    </r>
    <r>
      <rPr>
        <sz val="14"/>
        <color rgb="FF00B0F0"/>
        <rFont val="Calibri"/>
        <family val="2"/>
        <scheme val="minor"/>
      </rPr>
      <t xml:space="preserve"> in the framed composition, "acceptably sharp.")  </t>
    </r>
  </si>
  <si>
    <r>
      <t xml:space="preserve">No explanation is needed here, but it's hard to believe this advice can be found in videos about getting "everything sharp" when shooting landscapes!  Such </t>
    </r>
    <r>
      <rPr>
        <b/>
        <i/>
        <u/>
        <sz val="14"/>
        <color rgb="FF0070C0"/>
        <rFont val="Calibri"/>
        <family val="2"/>
        <scheme val="minor"/>
      </rPr>
      <t>guessperts</t>
    </r>
    <r>
      <rPr>
        <b/>
        <sz val="14"/>
        <color rgb="FF0070C0"/>
        <rFont val="Calibri"/>
        <family val="2"/>
        <scheme val="minor"/>
      </rPr>
      <t xml:space="preserve"> don't even call it "selective focus." </t>
    </r>
  </si>
  <si>
    <t xml:space="preserve">Instead, despite video thumbnails claiming the video will teach you how to make everything "tack sharp," for example, the proponents of this "method" will make lame excuses about how it's "OK" if </t>
  </si>
  <si>
    <t>at various distances!</t>
  </si>
  <si>
    <r>
      <t xml:space="preserve">some portions of the frame are </t>
    </r>
    <r>
      <rPr>
        <b/>
        <i/>
        <u/>
        <sz val="14"/>
        <color rgb="FF0070C0"/>
        <rFont val="Calibri"/>
        <family val="2"/>
        <scheme val="minor"/>
      </rPr>
      <t>not as visibly sharp</t>
    </r>
    <r>
      <rPr>
        <b/>
        <sz val="14"/>
        <color rgb="FF0070C0"/>
        <rFont val="Calibri"/>
        <family val="2"/>
        <scheme val="minor"/>
      </rPr>
      <t xml:space="preserve"> as others, or even suggesting that this is how we naturally see everything, anyway - as if our eyes do not re-focus, as needed, when looking at objects </t>
    </r>
  </si>
  <si>
    <t xml:space="preserve">Why do supporters of this method insist on simply "copping out" this way, effectively doing "selective focus" with a small aperture?   It has to be the result of total confusion, an inability to think critically, </t>
  </si>
  <si>
    <r>
      <t xml:space="preserve">or perhaps even illiteracy.  I really don't know.  </t>
    </r>
    <r>
      <rPr>
        <b/>
        <sz val="14"/>
        <color rgb="FF7030A0"/>
        <rFont val="Calibri"/>
        <family val="2"/>
        <scheme val="minor"/>
      </rPr>
      <t xml:space="preserve">Yet they </t>
    </r>
    <r>
      <rPr>
        <b/>
        <i/>
        <u/>
        <sz val="14"/>
        <color rgb="FF7030A0"/>
        <rFont val="Calibri"/>
        <family val="2"/>
        <scheme val="minor"/>
      </rPr>
      <t>teach</t>
    </r>
    <r>
      <rPr>
        <b/>
        <sz val="14"/>
        <color rgb="FF7030A0"/>
        <rFont val="Calibri"/>
        <family val="2"/>
        <scheme val="minor"/>
      </rPr>
      <t xml:space="preserve"> this! </t>
    </r>
    <r>
      <rPr>
        <b/>
        <sz val="14"/>
        <color rgb="FFFF0000"/>
        <rFont val="Calibri"/>
        <family val="2"/>
        <scheme val="minor"/>
      </rPr>
      <t>)</t>
    </r>
  </si>
  <si>
    <t>The following image simulates foreground and background softness when the lens is focused at a selected "subject of greatest interest," even when the stated goal is to make "everything sharp."</t>
  </si>
  <si>
    <t xml:space="preserve">the frame at the calculated Hyperfocal Distance, before focusing at TWICE the calculated Hyperfocal Distance.  (So much effort, actually performing DoF calculations, only to exhibit no understanding of </t>
  </si>
  <si>
    <r>
      <t xml:space="preserve">our freedom to </t>
    </r>
    <r>
      <rPr>
        <b/>
        <i/>
        <u/>
        <sz val="14"/>
        <color theme="1"/>
        <rFont val="Calibri"/>
        <family val="2"/>
        <scheme val="minor"/>
      </rPr>
      <t>SCALE the DoF calculations</t>
    </r>
    <r>
      <rPr>
        <b/>
        <sz val="14"/>
        <color theme="1"/>
        <rFont val="Calibri"/>
        <family val="2"/>
        <scheme val="minor"/>
      </rPr>
      <t xml:space="preserve"> by replacing the default CoC diameter with a carefully calculated CoC Diameter that will support a photographer's unique expectations.)  </t>
    </r>
  </si>
  <si>
    <t>Why do supporters of this method insist on using this method?  No thinking is required to focus at Infinity and some of them have misinterpreted the writings of Harold M.</t>
  </si>
  <si>
    <r>
      <t>The following image simulates foreground softness when the le</t>
    </r>
    <r>
      <rPr>
        <b/>
        <sz val="14"/>
        <rFont val="Calibri"/>
        <family val="2"/>
        <scheme val="minor"/>
      </rPr>
      <t xml:space="preserve">ns is focused at Infinity. </t>
    </r>
  </si>
  <si>
    <r>
      <t xml:space="preserve">Why a simulation, instead of a "real" example?  By now, </t>
    </r>
    <r>
      <rPr>
        <b/>
        <i/>
        <u/>
        <sz val="14"/>
        <color theme="1"/>
        <rFont val="Calibri"/>
        <family val="2"/>
        <scheme val="minor"/>
      </rPr>
      <t>readers</t>
    </r>
    <r>
      <rPr>
        <b/>
        <sz val="14"/>
        <color theme="1"/>
        <rFont val="Calibri"/>
        <family val="2"/>
        <scheme val="minor"/>
      </rPr>
      <t xml:space="preserve"> of this Excel Workbook should understand that no one has any control over the enlargement factors and </t>
    </r>
  </si>
  <si>
    <t>viewing distances that will be imposed by various people looking at a digital image on their devices.</t>
  </si>
  <si>
    <r>
      <t xml:space="preserve">Many landscape </t>
    </r>
    <r>
      <rPr>
        <b/>
        <i/>
        <u/>
        <sz val="14"/>
        <color rgb="FF0070C0"/>
        <rFont val="Calibri"/>
        <family val="2"/>
        <scheme val="minor"/>
      </rPr>
      <t>guessography</t>
    </r>
    <r>
      <rPr>
        <b/>
        <sz val="14"/>
        <color rgb="FF0070C0"/>
        <rFont val="Calibri"/>
        <family val="2"/>
        <scheme val="minor"/>
      </rPr>
      <t xml:space="preserve"> experts recommend focusing 1/3rd of the way into the scene.   Sigh…  Imagine standing on wet beach sand, with waves coming ashore, beneath a beautiful sunset.  LOL</t>
    </r>
  </si>
  <si>
    <r>
      <t xml:space="preserve">Why do supporters of this method insist on guessing where to focus?  (Less </t>
    </r>
    <r>
      <rPr>
        <b/>
        <i/>
        <u/>
        <sz val="14"/>
        <color rgb="FFFF0000"/>
        <rFont val="Calibri"/>
        <family val="2"/>
        <scheme val="minor"/>
      </rPr>
      <t>thinking</t>
    </r>
    <r>
      <rPr>
        <b/>
        <sz val="14"/>
        <color rgb="FFFF0000"/>
        <rFont val="Calibri"/>
        <family val="2"/>
        <scheme val="minor"/>
      </rPr>
      <t xml:space="preserve"> is required, and yet, some amount of time must be spent </t>
    </r>
    <r>
      <rPr>
        <b/>
        <i/>
        <u/>
        <sz val="14"/>
        <color rgb="FFFF0000"/>
        <rFont val="Calibri"/>
        <family val="2"/>
        <scheme val="minor"/>
      </rPr>
      <t>guessing</t>
    </r>
    <r>
      <rPr>
        <b/>
        <sz val="14"/>
        <color rgb="FFFF0000"/>
        <rFont val="Calibri"/>
        <family val="2"/>
        <scheme val="minor"/>
      </rPr>
      <t xml:space="preserve"> exactly where to focus!)</t>
    </r>
  </si>
  <si>
    <r>
      <t xml:space="preserve">Merklinger, or worse, someone </t>
    </r>
    <r>
      <rPr>
        <b/>
        <i/>
        <u/>
        <sz val="14"/>
        <color rgb="FF7030A0"/>
        <rFont val="Calibri"/>
        <family val="2"/>
        <scheme val="minor"/>
      </rPr>
      <t>taught</t>
    </r>
    <r>
      <rPr>
        <b/>
        <sz val="14"/>
        <color rgb="FFFF0000"/>
        <rFont val="Calibri"/>
        <family val="2"/>
        <scheme val="minor"/>
      </rPr>
      <t xml:space="preserve"> them to take this self-defeating shortcut, without mentioning that it throws away two stops worth of available DoF and/or forces</t>
    </r>
  </si>
  <si>
    <r>
      <rPr>
        <b/>
        <sz val="14"/>
        <color rgb="FFFF0000"/>
        <rFont val="Calibri"/>
        <family val="2"/>
        <scheme val="minor"/>
      </rPr>
      <t xml:space="preserve">use of 2x longer exposures, if you're not willing to shoot shallower subject spaces. </t>
    </r>
    <r>
      <rPr>
        <b/>
        <sz val="14"/>
        <color rgb="FF7030A0"/>
        <rFont val="Calibri"/>
        <family val="2"/>
        <scheme val="minor"/>
      </rPr>
      <t xml:space="preserve"> There are no free rides in photography.  Every action has consequences.</t>
    </r>
  </si>
  <si>
    <r>
      <t xml:space="preserve">Maximum Permissible CoC Diameter, taking these factors into account, then using that </t>
    </r>
    <r>
      <rPr>
        <b/>
        <i/>
        <u/>
        <sz val="14"/>
        <color rgb="FFFF0000"/>
        <rFont val="Calibri"/>
        <family val="2"/>
        <scheme val="minor"/>
      </rPr>
      <t>customized</t>
    </r>
    <r>
      <rPr>
        <b/>
        <sz val="14"/>
        <color rgb="FFFF0000"/>
        <rFont val="Calibri"/>
        <family val="2"/>
        <scheme val="minor"/>
      </rPr>
      <t xml:space="preserve"> CoC diameter as input to smartly designed DoF apps which permit user-specification of a custom </t>
    </r>
  </si>
  <si>
    <r>
      <t xml:space="preserve">given sensor </t>
    </r>
    <r>
      <rPr>
        <b/>
        <i/>
        <sz val="14"/>
        <color rgb="FFFF0000"/>
        <rFont val="Calibri"/>
        <family val="2"/>
        <scheme val="minor"/>
      </rPr>
      <t>routinely</t>
    </r>
    <r>
      <rPr>
        <b/>
        <sz val="14"/>
        <color rgb="FFFF0000"/>
        <rFont val="Calibri"/>
        <family val="2"/>
        <scheme val="minor"/>
      </rPr>
      <t xml:space="preserve"> makes the </t>
    </r>
    <r>
      <rPr>
        <b/>
        <i/>
        <sz val="14"/>
        <color rgb="FFFF0000"/>
        <rFont val="Calibri"/>
        <family val="2"/>
        <scheme val="minor"/>
      </rPr>
      <t>same size prints</t>
    </r>
    <r>
      <rPr>
        <b/>
        <sz val="14"/>
        <color rgb="FFFF0000"/>
        <rFont val="Calibri"/>
        <family val="2"/>
        <scheme val="minor"/>
      </rPr>
      <t xml:space="preserve"> as everyone else, for viewing at the </t>
    </r>
    <r>
      <rPr>
        <b/>
        <i/>
        <sz val="14"/>
        <color rgb="FFFF0000"/>
        <rFont val="Calibri"/>
        <family val="2"/>
        <scheme val="minor"/>
      </rPr>
      <t>exact same distance</t>
    </r>
    <r>
      <rPr>
        <b/>
        <sz val="14"/>
        <color rgb="FFFF0000"/>
        <rFont val="Calibri"/>
        <family val="2"/>
        <scheme val="minor"/>
      </rPr>
      <t xml:space="preserve"> as everyone else, and with the </t>
    </r>
    <r>
      <rPr>
        <b/>
        <i/>
        <sz val="14"/>
        <color rgb="FFFF0000"/>
        <rFont val="Calibri"/>
        <family val="2"/>
        <scheme val="minor"/>
      </rPr>
      <t>exact same</t>
    </r>
    <r>
      <rPr>
        <b/>
        <sz val="14"/>
        <color rgb="FFFF0000"/>
        <rFont val="Calibri"/>
        <family val="2"/>
        <scheme val="minor"/>
      </rPr>
      <t xml:space="preserve"> expectation of "acceptable sharpness" (the exact </t>
    </r>
  </si>
  <si>
    <r>
      <t xml:space="preserve">same Desired Final Image Resolution)?  Does Zeiss believe the average reader of their article is </t>
    </r>
    <r>
      <rPr>
        <b/>
        <i/>
        <u/>
        <sz val="14"/>
        <color rgb="FFFF0000"/>
        <rFont val="Calibri"/>
        <family val="2"/>
        <scheme val="minor"/>
      </rPr>
      <t>incapable</t>
    </r>
    <r>
      <rPr>
        <b/>
        <sz val="14"/>
        <color rgb="FFFF0000"/>
        <rFont val="Calibri"/>
        <family val="2"/>
        <scheme val="minor"/>
      </rPr>
      <t xml:space="preserve"> of using a four-function calculator, just once, to customize the CoC Diameter </t>
    </r>
    <r>
      <rPr>
        <b/>
        <i/>
        <u/>
        <sz val="14"/>
        <color rgb="FFFF0000"/>
        <rFont val="Calibri"/>
        <family val="2"/>
        <scheme val="minor"/>
      </rPr>
      <t>they</t>
    </r>
    <r>
      <rPr>
        <b/>
        <sz val="14"/>
        <color rgb="FFFF0000"/>
        <rFont val="Calibri"/>
        <family val="2"/>
        <scheme val="minor"/>
      </rPr>
      <t xml:space="preserve"> need, when</t>
    </r>
  </si>
  <si>
    <r>
      <t xml:space="preserve">calculating DoF for </t>
    </r>
    <r>
      <rPr>
        <b/>
        <i/>
        <u/>
        <sz val="14"/>
        <color rgb="FFFF0000"/>
        <rFont val="Calibri"/>
        <family val="2"/>
        <scheme val="minor"/>
      </rPr>
      <t xml:space="preserve">their </t>
    </r>
    <r>
      <rPr>
        <b/>
        <sz val="14"/>
        <color rgb="FFFF0000"/>
        <rFont val="Calibri"/>
        <family val="2"/>
        <scheme val="minor"/>
      </rPr>
      <t xml:space="preserve">personally intended Enlargement Factor and Viewing distance, as well as a personally defined expectation for Final Image Resolution?  </t>
    </r>
  </si>
  <si>
    <r>
      <t xml:space="preserve">I've seen this article referenced several times in photography forums - made credible, in part, by the </t>
    </r>
    <r>
      <rPr>
        <b/>
        <i/>
        <sz val="14"/>
        <color rgb="FF0070C0"/>
        <rFont val="Calibri"/>
        <family val="2"/>
        <scheme val="minor"/>
      </rPr>
      <t>ZEISS</t>
    </r>
    <r>
      <rPr>
        <b/>
        <sz val="14"/>
        <color rgb="FF0070C0"/>
        <rFont val="Calibri"/>
        <family val="2"/>
        <scheme val="minor"/>
      </rPr>
      <t xml:space="preserve"> logo, and copyrighted by </t>
    </r>
    <r>
      <rPr>
        <b/>
        <i/>
        <sz val="14"/>
        <color rgb="FF0070C0"/>
        <rFont val="Calibri"/>
        <family val="2"/>
        <scheme val="minor"/>
      </rPr>
      <t>ZEISS Group</t>
    </r>
    <r>
      <rPr>
        <b/>
        <sz val="14"/>
        <color rgb="FF0070C0"/>
        <rFont val="Calibri"/>
        <family val="2"/>
        <scheme val="minor"/>
      </rPr>
      <t>, for whom we all have a great deal of respect, as a rule.</t>
    </r>
  </si>
  <si>
    <r>
      <rPr>
        <b/>
        <sz val="14"/>
        <color rgb="FF0070C0"/>
        <rFont val="Calibri"/>
        <family val="2"/>
        <scheme val="minor"/>
      </rPr>
      <t>My inserts and annotations, below, are in</t>
    </r>
    <r>
      <rPr>
        <b/>
        <sz val="14"/>
        <color rgb="FF00B050"/>
        <rFont val="Calibri"/>
        <family val="2"/>
        <scheme val="minor"/>
      </rPr>
      <t xml:space="preserve"> green </t>
    </r>
    <r>
      <rPr>
        <b/>
        <sz val="14"/>
        <color rgb="FF0070C0"/>
        <rFont val="Calibri"/>
        <family val="2"/>
        <scheme val="minor"/>
      </rPr>
      <t>or</t>
    </r>
    <r>
      <rPr>
        <b/>
        <sz val="14"/>
        <color rgb="FF00B050"/>
        <rFont val="Calibri"/>
        <family val="2"/>
        <scheme val="minor"/>
      </rPr>
      <t xml:space="preserve"> </t>
    </r>
    <r>
      <rPr>
        <b/>
        <sz val="14"/>
        <color rgb="FFFF0000"/>
        <rFont val="Calibri"/>
        <family val="2"/>
        <scheme val="minor"/>
      </rPr>
      <t>red</t>
    </r>
    <r>
      <rPr>
        <b/>
        <sz val="14"/>
        <color rgb="FF00B050"/>
        <rFont val="Calibri"/>
        <family val="2"/>
        <scheme val="minor"/>
      </rPr>
      <t xml:space="preserve"> </t>
    </r>
    <r>
      <rPr>
        <b/>
        <sz val="14"/>
        <color rgb="FF0070C0"/>
        <rFont val="Calibri"/>
        <family val="2"/>
        <scheme val="minor"/>
      </rPr>
      <t xml:space="preserve">text.  You might want to read the un-annotated article, first, at the link provided above, before suffering my analysis. It's entertaining.  LOL </t>
    </r>
    <r>
      <rPr>
        <b/>
        <sz val="14"/>
        <color rgb="FF00B050"/>
        <rFont val="Calibri"/>
        <family val="2"/>
        <scheme val="minor"/>
      </rPr>
      <t xml:space="preserve"> </t>
    </r>
  </si>
  <si>
    <r>
      <t xml:space="preserve">disappointing results, by using a simple equation that is "as old as the hills." </t>
    </r>
    <r>
      <rPr>
        <b/>
        <sz val="14"/>
        <color rgb="FFFF0000"/>
        <rFont val="Calibri"/>
        <family val="2"/>
        <scheme val="minor"/>
      </rPr>
      <t xml:space="preserve"> This article makes no mention of your option to calculate a </t>
    </r>
    <r>
      <rPr>
        <b/>
        <i/>
        <u/>
        <sz val="14"/>
        <color rgb="FFFF0000"/>
        <rFont val="Calibri"/>
        <family val="2"/>
        <scheme val="minor"/>
      </rPr>
      <t>customized</t>
    </r>
    <r>
      <rPr>
        <b/>
        <sz val="14"/>
        <color rgb="FFFF0000"/>
        <rFont val="Calibri"/>
        <family val="2"/>
        <scheme val="minor"/>
      </rPr>
      <t xml:space="preserve"> Maximum Permissible CoC Diameter, for use in </t>
    </r>
    <r>
      <rPr>
        <b/>
        <i/>
        <sz val="14"/>
        <color rgb="FFFF0000"/>
        <rFont val="Calibri"/>
        <family val="2"/>
        <scheme val="minor"/>
      </rPr>
      <t>your</t>
    </r>
    <r>
      <rPr>
        <b/>
        <i/>
        <sz val="14"/>
        <color rgb="FF00B050"/>
        <rFont val="Calibri"/>
        <family val="2"/>
        <scheme val="minor"/>
      </rPr>
      <t xml:space="preserve"> </t>
    </r>
  </si>
  <si>
    <r>
      <t xml:space="preserve">choice of DoF apps that allow </t>
    </r>
    <r>
      <rPr>
        <b/>
        <i/>
        <u/>
        <sz val="14"/>
        <color rgb="FFFF0000"/>
        <rFont val="Calibri"/>
        <family val="2"/>
        <scheme val="minor"/>
      </rPr>
      <t>direct entry</t>
    </r>
    <r>
      <rPr>
        <b/>
        <sz val="14"/>
        <color rgb="FFFF0000"/>
        <rFont val="Calibri"/>
        <family val="2"/>
        <scheme val="minor"/>
      </rPr>
      <t xml:space="preserve"> of a value for CoC Diameter, instead of relying solely on the </t>
    </r>
    <r>
      <rPr>
        <b/>
        <i/>
        <u/>
        <sz val="14"/>
        <color rgb="FFFF0000"/>
        <rFont val="Calibri"/>
        <family val="2"/>
        <scheme val="minor"/>
      </rPr>
      <t>irrelevant</t>
    </r>
    <r>
      <rPr>
        <b/>
        <sz val="14"/>
        <color rgb="FFFF0000"/>
        <rFont val="Calibri"/>
        <family val="2"/>
        <scheme val="minor"/>
      </rPr>
      <t xml:space="preserve"> sensor diagonal as a </t>
    </r>
    <r>
      <rPr>
        <b/>
        <i/>
        <u/>
        <sz val="14"/>
        <color rgb="FFFF0000"/>
        <rFont val="Calibri"/>
        <family val="2"/>
        <scheme val="minor"/>
      </rPr>
      <t>flawed</t>
    </r>
    <r>
      <rPr>
        <b/>
        <sz val="14"/>
        <color rgb="FFFF0000"/>
        <rFont val="Calibri"/>
        <family val="2"/>
        <scheme val="minor"/>
      </rPr>
      <t xml:space="preserve"> predictor of </t>
    </r>
    <r>
      <rPr>
        <b/>
        <i/>
        <u/>
        <sz val="14"/>
        <color rgb="FFFF0000"/>
        <rFont val="Calibri"/>
        <family val="2"/>
        <scheme val="minor"/>
      </rPr>
      <t>your</t>
    </r>
    <r>
      <rPr>
        <b/>
        <sz val="14"/>
        <color rgb="FFFF0000"/>
        <rFont val="Calibri"/>
        <family val="2"/>
        <scheme val="minor"/>
      </rPr>
      <t xml:space="preserve"> intended enlargement factor and </t>
    </r>
  </si>
  <si>
    <r>
      <rPr>
        <b/>
        <sz val="14"/>
        <color rgb="FFFF0000"/>
        <rFont val="Calibri"/>
        <family val="2"/>
        <scheme val="minor"/>
      </rPr>
      <t xml:space="preserve">viewing distance, with </t>
    </r>
    <r>
      <rPr>
        <b/>
        <i/>
        <u/>
        <sz val="14"/>
        <color rgb="FFFF0000"/>
        <rFont val="Calibri"/>
        <family val="2"/>
        <scheme val="minor"/>
      </rPr>
      <t>complete disregard</t>
    </r>
    <r>
      <rPr>
        <b/>
        <sz val="14"/>
        <color rgb="FFFF0000"/>
        <rFont val="Calibri"/>
        <family val="2"/>
        <scheme val="minor"/>
      </rPr>
      <t xml:space="preserve"> for </t>
    </r>
    <r>
      <rPr>
        <b/>
        <i/>
        <u/>
        <sz val="14"/>
        <color rgb="FFFF0000"/>
        <rFont val="Calibri"/>
        <family val="2"/>
        <scheme val="minor"/>
      </rPr>
      <t>your</t>
    </r>
    <r>
      <rPr>
        <b/>
        <sz val="14"/>
        <color rgb="FFFF0000"/>
        <rFont val="Calibri"/>
        <family val="2"/>
        <scheme val="minor"/>
      </rPr>
      <t xml:space="preserve"> personally Desired Final Image Resolution.</t>
    </r>
    <r>
      <rPr>
        <b/>
        <sz val="14"/>
        <color rgb="FF00B050"/>
        <rFont val="Calibri"/>
        <family val="2"/>
        <scheme val="minor"/>
      </rPr>
      <t xml:space="preserve"> If the author himself actually </t>
    </r>
    <r>
      <rPr>
        <b/>
        <i/>
        <u/>
        <sz val="14"/>
        <color rgb="FF00B050"/>
        <rFont val="Calibri"/>
        <family val="2"/>
        <scheme val="minor"/>
      </rPr>
      <t>knows</t>
    </r>
    <r>
      <rPr>
        <b/>
        <sz val="14"/>
        <color rgb="FF00B050"/>
        <rFont val="Calibri"/>
        <family val="2"/>
        <scheme val="minor"/>
      </rPr>
      <t xml:space="preserve"> what's needed, he must be </t>
    </r>
    <r>
      <rPr>
        <b/>
        <i/>
        <u/>
        <sz val="14"/>
        <color rgb="FF00B050"/>
        <rFont val="Calibri"/>
        <family val="2"/>
        <scheme val="minor"/>
      </rPr>
      <t>assuming</t>
    </r>
    <r>
      <rPr>
        <b/>
        <sz val="14"/>
        <color rgb="FF00B050"/>
        <rFont val="Calibri"/>
        <family val="2"/>
        <scheme val="minor"/>
      </rPr>
      <t xml:space="preserve"> that his readers are </t>
    </r>
    <r>
      <rPr>
        <b/>
        <i/>
        <u/>
        <sz val="14"/>
        <color rgb="FF00B050"/>
        <rFont val="Calibri"/>
        <family val="2"/>
        <scheme val="minor"/>
      </rPr>
      <t>incapable</t>
    </r>
    <r>
      <rPr>
        <b/>
        <sz val="14"/>
        <color rgb="FF00B050"/>
        <rFont val="Calibri"/>
        <family val="2"/>
        <scheme val="minor"/>
      </rPr>
      <t xml:space="preserve"> </t>
    </r>
  </si>
  <si>
    <r>
      <t xml:space="preserve">of comprehending what has been documented for many years, in several books on photographic technique, as well as in the </t>
    </r>
    <r>
      <rPr>
        <b/>
        <i/>
        <sz val="14"/>
        <color rgb="FF00B050"/>
        <rFont val="Calibri"/>
        <family val="2"/>
        <scheme val="minor"/>
      </rPr>
      <t>Wikipedia</t>
    </r>
    <r>
      <rPr>
        <b/>
        <sz val="14"/>
        <color rgb="FF00B050"/>
        <rFont val="Calibri"/>
        <family val="2"/>
        <scheme val="minor"/>
      </rPr>
      <t xml:space="preserve"> article titled, </t>
    </r>
    <r>
      <rPr>
        <b/>
        <i/>
        <sz val="14"/>
        <color rgb="FF00B050"/>
        <rFont val="Calibri"/>
        <family val="2"/>
        <scheme val="minor"/>
      </rPr>
      <t>"</t>
    </r>
    <r>
      <rPr>
        <b/>
        <i/>
        <u/>
        <sz val="14"/>
        <color rgb="FF00B050"/>
        <rFont val="Calibri"/>
        <family val="2"/>
        <scheme val="minor"/>
      </rPr>
      <t>Circle of Confusion</t>
    </r>
    <r>
      <rPr>
        <b/>
        <i/>
        <sz val="14"/>
        <color rgb="FF00B050"/>
        <rFont val="Calibri"/>
        <family val="2"/>
        <scheme val="minor"/>
      </rPr>
      <t>,"</t>
    </r>
    <r>
      <rPr>
        <b/>
        <sz val="14"/>
        <color rgb="FF00B050"/>
        <rFont val="Calibri"/>
        <family val="2"/>
        <scheme val="minor"/>
      </rPr>
      <t xml:space="preserve"> which includes a simple, </t>
    </r>
  </si>
  <si>
    <r>
      <rPr>
        <b/>
        <sz val="14.5"/>
        <color rgb="FF00B050"/>
        <rFont val="Calibri"/>
        <family val="2"/>
        <scheme val="minor"/>
      </rPr>
      <t>a calculator).</t>
    </r>
    <r>
      <rPr>
        <b/>
        <i/>
        <sz val="14.5"/>
        <color rgb="FF00B050"/>
        <rFont val="Calibri"/>
        <family val="2"/>
        <scheme val="minor"/>
      </rPr>
      <t xml:space="preserve">  </t>
    </r>
    <r>
      <rPr>
        <b/>
        <i/>
        <sz val="14.5"/>
        <color rgb="FFFF0000"/>
        <rFont val="Calibri"/>
        <family val="2"/>
        <scheme val="minor"/>
      </rPr>
      <t xml:space="preserve">Why not </t>
    </r>
    <r>
      <rPr>
        <b/>
        <i/>
        <u/>
        <sz val="14.5"/>
        <color rgb="FFFF0000"/>
        <rFont val="Calibri"/>
        <family val="2"/>
        <scheme val="minor"/>
      </rPr>
      <t>teach</t>
    </r>
    <r>
      <rPr>
        <b/>
        <i/>
        <sz val="14.5"/>
        <color rgb="FFFF0000"/>
        <rFont val="Calibri"/>
        <family val="2"/>
        <scheme val="minor"/>
      </rPr>
      <t xml:space="preserve"> readers how to </t>
    </r>
    <r>
      <rPr>
        <b/>
        <i/>
        <u/>
        <sz val="14.5"/>
        <color rgb="FFFF0000"/>
        <rFont val="Calibri"/>
        <family val="2"/>
        <scheme val="minor"/>
      </rPr>
      <t>customize</t>
    </r>
    <r>
      <rPr>
        <b/>
        <i/>
        <sz val="14.5"/>
        <color rgb="FFFF0000"/>
        <rFont val="Calibri"/>
        <family val="2"/>
        <scheme val="minor"/>
      </rPr>
      <t xml:space="preserve"> their CoC Diameter, to </t>
    </r>
    <r>
      <rPr>
        <b/>
        <i/>
        <u/>
        <sz val="14.5"/>
        <color rgb="FFFF0000"/>
        <rFont val="Calibri"/>
        <family val="2"/>
        <scheme val="minor"/>
      </rPr>
      <t>then make use of DoF apps that allow direct entry of a CoC value</t>
    </r>
    <r>
      <rPr>
        <b/>
        <i/>
        <sz val="14.5"/>
        <color rgb="FFFF0000"/>
        <rFont val="Calibri"/>
        <family val="2"/>
        <scheme val="minor"/>
      </rPr>
      <t>, testing to confirm results after the fact?</t>
    </r>
    <r>
      <rPr>
        <b/>
        <i/>
        <sz val="14.5"/>
        <color rgb="FF00B050"/>
        <rFont val="Calibri"/>
        <family val="2"/>
        <scheme val="minor"/>
      </rPr>
      <t>]</t>
    </r>
  </si>
  <si>
    <r>
      <t>We can rely on the equation provided in the Wikipedia article titled, “</t>
    </r>
    <r>
      <rPr>
        <b/>
        <i/>
        <sz val="14"/>
        <color rgb="FF00B050"/>
        <rFont val="Calibri"/>
        <family val="2"/>
      </rPr>
      <t>Circle of Confusion</t>
    </r>
    <r>
      <rPr>
        <b/>
        <sz val="14"/>
        <color rgb="FF00B050"/>
        <rFont val="Calibri"/>
        <family val="2"/>
      </rPr>
      <t>,” as found at:</t>
    </r>
    <r>
      <rPr>
        <sz val="14"/>
        <color rgb="FF00B050"/>
        <rFont val="Calibri"/>
        <family val="2"/>
      </rPr>
      <t xml:space="preserve">  </t>
    </r>
  </si>
  <si>
    <r>
      <t xml:space="preserve">DoF calculations, as is </t>
    </r>
    <r>
      <rPr>
        <b/>
        <i/>
        <u/>
        <sz val="14"/>
        <color rgb="FFFF0000"/>
        <rFont val="Calibri"/>
        <family val="2"/>
        <scheme val="minor"/>
      </rPr>
      <t>ubiquitously deployed</t>
    </r>
    <r>
      <rPr>
        <b/>
        <sz val="14"/>
        <color rgb="FFFF0000"/>
        <rFont val="Calibri"/>
        <family val="2"/>
        <scheme val="minor"/>
      </rPr>
      <t xml:space="preserve"> in so many DoF apps, that </t>
    </r>
    <r>
      <rPr>
        <b/>
        <i/>
        <u/>
        <sz val="14"/>
        <color rgb="FFFF0000"/>
        <rFont val="Calibri"/>
        <family val="2"/>
        <scheme val="minor"/>
      </rPr>
      <t>have no excuse for such inflexibility,</t>
    </r>
    <r>
      <rPr>
        <b/>
        <sz val="14"/>
        <color rgb="FFFF0000"/>
        <rFont val="Calibri"/>
        <family val="2"/>
        <scheme val="minor"/>
      </rPr>
      <t xml:space="preserve"> as is suffered when a lens manufacturer engraves a DoF scale on a lens barrel.</t>
    </r>
  </si>
  <si>
    <r>
      <t>Maximum Permissible CoC Diameter (in mm) = (</t>
    </r>
    <r>
      <rPr>
        <b/>
        <u/>
        <sz val="12"/>
        <color rgb="FF00B050"/>
        <rFont val="Calibri"/>
        <family val="2"/>
        <scheme val="minor"/>
      </rPr>
      <t>viewing distance, in cm</t>
    </r>
    <r>
      <rPr>
        <b/>
        <sz val="12"/>
        <color rgb="FF00B050"/>
        <rFont val="Calibri"/>
        <family val="2"/>
        <scheme val="minor"/>
      </rPr>
      <t xml:space="preserve"> / 25 cm ) / </t>
    </r>
    <r>
      <rPr>
        <b/>
        <u/>
        <sz val="12"/>
        <color rgb="FF00B050"/>
        <rFont val="Calibri"/>
        <family val="2"/>
        <scheme val="minor"/>
      </rPr>
      <t>desired final-image resolution, in lp/mm for a 25 cm viewing distance</t>
    </r>
    <r>
      <rPr>
        <b/>
        <sz val="12"/>
        <color rgb="FF00B050"/>
        <rFont val="Calibri"/>
        <family val="2"/>
        <scheme val="minor"/>
      </rPr>
      <t xml:space="preserve"> / </t>
    </r>
    <r>
      <rPr>
        <b/>
        <u/>
        <sz val="12"/>
        <color rgb="FF00B050"/>
        <rFont val="Calibri"/>
        <family val="2"/>
        <scheme val="minor"/>
      </rPr>
      <t>enlargement factor</t>
    </r>
    <r>
      <rPr>
        <b/>
        <sz val="12"/>
        <color rgb="FF00B050"/>
        <rFont val="Calibri"/>
        <family val="2"/>
        <scheme val="minor"/>
      </rPr>
      <t xml:space="preserve"> / 2 lines per line pair</t>
    </r>
  </si>
  <si>
    <r>
      <t xml:space="preserve">      ALWAYS use a DoF Calculator that allows </t>
    </r>
    <r>
      <rPr>
        <b/>
        <i/>
        <u/>
        <sz val="13"/>
        <color rgb="FFFF0000"/>
        <rFont val="Calibri"/>
        <family val="2"/>
        <scheme val="minor"/>
      </rPr>
      <t>YOU</t>
    </r>
    <r>
      <rPr>
        <b/>
        <sz val="13"/>
        <color rgb="FFFF0000"/>
        <rFont val="Calibri"/>
        <family val="2"/>
        <scheme val="minor"/>
      </rPr>
      <t xml:space="preserve"> to specify a well-considered, properly calculated, customized CoC Diameter, instead of selecting your camera make and model or the sensor size/film format.</t>
    </r>
  </si>
  <si>
    <r>
      <t xml:space="preserve">    "</t>
    </r>
    <r>
      <rPr>
        <b/>
        <i/>
        <u/>
        <sz val="14"/>
        <color rgb="FF00B050"/>
        <rFont val="Calibri"/>
        <family val="2"/>
        <scheme val="minor"/>
      </rPr>
      <t>PhotoPills</t>
    </r>
    <r>
      <rPr>
        <b/>
        <sz val="14"/>
        <color rgb="FF00B050"/>
        <rFont val="Calibri"/>
        <family val="2"/>
        <scheme val="minor"/>
      </rPr>
      <t xml:space="preserve">" comes close but </t>
    </r>
    <r>
      <rPr>
        <b/>
        <sz val="14"/>
        <color rgb="FFFF0000"/>
        <rFont val="Calibri"/>
        <family val="2"/>
        <scheme val="minor"/>
      </rPr>
      <t>FAILS</t>
    </r>
    <r>
      <rPr>
        <b/>
        <sz val="14"/>
        <color rgb="FF00B050"/>
        <rFont val="Calibri"/>
        <family val="2"/>
        <scheme val="minor"/>
      </rPr>
      <t xml:space="preserve">.  See the "PhotoPills" tab, below. Try </t>
    </r>
    <r>
      <rPr>
        <b/>
        <i/>
        <sz val="14"/>
        <color rgb="FF00B050"/>
        <rFont val="Calibri"/>
        <family val="2"/>
        <scheme val="minor"/>
      </rPr>
      <t>"</t>
    </r>
    <r>
      <rPr>
        <b/>
        <i/>
        <u/>
        <sz val="14"/>
        <color rgb="FF00B050"/>
        <rFont val="Calibri"/>
        <family val="2"/>
        <scheme val="minor"/>
      </rPr>
      <t>DoFMaster</t>
    </r>
    <r>
      <rPr>
        <b/>
        <i/>
        <sz val="14"/>
        <color rgb="FF00B050"/>
        <rFont val="Calibri"/>
        <family val="2"/>
        <scheme val="minor"/>
      </rPr>
      <t>",</t>
    </r>
    <r>
      <rPr>
        <b/>
        <sz val="14"/>
        <color rgb="FF00B050"/>
        <rFont val="Calibri"/>
        <family val="2"/>
        <scheme val="minor"/>
      </rPr>
      <t xml:space="preserve"> a free Windows app that can be used to create a lightweight, spinning disk DoF calculator for each FL.]</t>
    </r>
  </si>
  <si>
    <t>https://www.dofmaster.com</t>
  </si>
  <si>
    <r>
      <rPr>
        <b/>
        <sz val="14"/>
        <color rgb="FFFF0000"/>
        <rFont val="Calibri"/>
        <family val="2"/>
        <scheme val="minor"/>
      </rPr>
      <t xml:space="preserve">This approach is </t>
    </r>
    <r>
      <rPr>
        <b/>
        <i/>
        <u/>
        <sz val="14"/>
        <color rgb="FFFF0000"/>
        <rFont val="Calibri"/>
        <family val="2"/>
        <scheme val="minor"/>
      </rPr>
      <t>overkill</t>
    </r>
    <r>
      <rPr>
        <b/>
        <sz val="14"/>
        <color rgb="FFFF0000"/>
        <rFont val="Calibri"/>
        <family val="2"/>
        <scheme val="minor"/>
      </rPr>
      <t>, forcing the use of smaller apertures, and thus, longer exposures than necessary</t>
    </r>
    <r>
      <rPr>
        <b/>
        <sz val="14"/>
        <color rgb="FF0070C0"/>
        <rFont val="Calibri"/>
        <family val="2"/>
        <scheme val="minor"/>
      </rPr>
      <t>, given that it ignores the very real loss of resolution imposed by the Bayer Algorithm deployed</t>
    </r>
  </si>
  <si>
    <t>in most CMOS sensors, as well as the resolution lost to an anti-aliasing filter's, if present.  It also makes the ridiculous assumption that you will be making prints every bit as large as your pixel count can</t>
  </si>
  <si>
    <r>
      <t xml:space="preserve">support, for any given Desired Final Image Resolution and Minimum Anticipated Viewing Distance.  Does </t>
    </r>
    <r>
      <rPr>
        <b/>
        <i/>
        <u/>
        <sz val="14"/>
        <color rgb="FF00B0F0"/>
        <rFont val="Calibri"/>
        <family val="2"/>
        <scheme val="minor"/>
      </rPr>
      <t>anyone</t>
    </r>
    <r>
      <rPr>
        <b/>
        <sz val="14"/>
        <color rgb="FF0070C0"/>
        <rFont val="Calibri"/>
        <family val="2"/>
        <scheme val="minor"/>
      </rPr>
      <t xml:space="preserve"> really want to run around shooting only those subject spaces that are </t>
    </r>
    <r>
      <rPr>
        <b/>
        <i/>
        <u/>
        <sz val="14"/>
        <color rgb="FF00B0F0"/>
        <rFont val="Calibri"/>
        <family val="2"/>
        <scheme val="minor"/>
      </rPr>
      <t>shallow enough</t>
    </r>
  </si>
  <si>
    <t>record what will likely be much smaller CoCs than necessary?  Or perhaps someone likes the idea of shooting with smaller than necessary apertures, guaranteeing long exposures and risking diffraction?</t>
  </si>
  <si>
    <r>
      <t xml:space="preserve">83.75% is a conservative estimate for loss of resolution with CMOS sensors.  (Some "experts" say that the Bayer Algorithm and an AA filter can leave us with only </t>
    </r>
    <r>
      <rPr>
        <b/>
        <sz val="14"/>
        <color rgb="FFFF0000"/>
        <rFont val="Calibri"/>
        <family val="2"/>
        <scheme val="minor"/>
      </rPr>
      <t>70%</t>
    </r>
    <r>
      <rPr>
        <b/>
        <sz val="14"/>
        <color rgb="FF00B0F0"/>
        <rFont val="Calibri"/>
        <family val="2"/>
        <scheme val="minor"/>
      </rPr>
      <t xml:space="preserve"> of pixel count resolution.)</t>
    </r>
  </si>
  <si>
    <t xml:space="preserve">Don't use a CoC diameter for DoF calculations that's based on the pixel pitch of your sensor.  You might hurt yourself. </t>
  </si>
  <si>
    <t>Quoting Marc Levoy's often-referenced "Depth of Field" page at:</t>
  </si>
  <si>
    <r>
      <t xml:space="preserve">Many people would agree with Marc Levoy, in using a Maximum Permissible CoC Diameter for DoF calculations that's equal to:  sensor width, in mm / sensor width, in pixels. </t>
    </r>
    <r>
      <rPr>
        <b/>
        <sz val="16"/>
        <color rgb="FFFF0000"/>
        <rFont val="Calibri"/>
        <family val="2"/>
        <scheme val="minor"/>
      </rPr>
      <t xml:space="preserve"> I do not agree!</t>
    </r>
  </si>
  <si>
    <t>A Zeiss-endorsed "guesspert" has done his best to perpetuate universal disappointment in DoF scales and calculations.</t>
  </si>
  <si>
    <r>
      <t xml:space="preserve">Desired Final Image Resolution (a variable that allows </t>
    </r>
    <r>
      <rPr>
        <b/>
        <i/>
        <u/>
        <sz val="14"/>
        <color rgb="FF00B050"/>
        <rFont val="Calibri"/>
        <family val="2"/>
        <scheme val="minor"/>
      </rPr>
      <t>the photographer</t>
    </r>
    <r>
      <rPr>
        <b/>
        <sz val="14"/>
        <color rgb="FF00B050"/>
        <rFont val="Calibri"/>
        <family val="2"/>
        <scheme val="minor"/>
      </rPr>
      <t xml:space="preserve"> to define "acceptable sharpness.")  This ancient but reliable equation is provided, below. Keep reading…</t>
    </r>
  </si>
  <si>
    <r>
      <t xml:space="preserve">Instead, what follows, is the author's various recommendations for </t>
    </r>
    <r>
      <rPr>
        <b/>
        <i/>
        <u/>
        <sz val="14.5"/>
        <color rgb="FFFF0000"/>
        <rFont val="Calibri"/>
        <family val="2"/>
        <scheme val="minor"/>
      </rPr>
      <t>abandoning</t>
    </r>
    <r>
      <rPr>
        <b/>
        <sz val="14.5"/>
        <color rgb="FFFF0000"/>
        <rFont val="Calibri"/>
        <family val="2"/>
        <scheme val="minor"/>
      </rPr>
      <t xml:space="preserve"> the use of DoF apps and arithmetic, altogether, by performing </t>
    </r>
    <r>
      <rPr>
        <b/>
        <i/>
        <u/>
        <sz val="14.5"/>
        <color rgb="FFFF0000"/>
        <rFont val="Calibri"/>
        <family val="2"/>
        <scheme val="minor"/>
      </rPr>
      <t>several time-consuming, trial-and-error tests</t>
    </r>
    <r>
      <rPr>
        <b/>
        <sz val="14.5"/>
        <color rgb="FFFF0000"/>
        <rFont val="Calibri"/>
        <family val="2"/>
        <scheme val="minor"/>
      </rPr>
      <t>, to</t>
    </r>
  </si>
  <si>
    <r>
      <rPr>
        <b/>
        <sz val="14.5"/>
        <color rgb="FFFF0000"/>
        <rFont val="Calibri"/>
        <family val="2"/>
        <scheme val="minor"/>
      </rPr>
      <t>empirically discover what could easily be determined with a four-function calculator.</t>
    </r>
    <r>
      <rPr>
        <b/>
        <sz val="14.5"/>
        <color rgb="FF00B050"/>
        <rFont val="Calibri"/>
        <family val="2"/>
        <scheme val="minor"/>
      </rPr>
      <t xml:space="preserve">  In my opinion, this is either pathetically ignorant (?) or disdainfully condescending (as if no reader can use a </t>
    </r>
  </si>
  <si>
    <r>
      <t xml:space="preserve">Once you’ve calculated </t>
    </r>
    <r>
      <rPr>
        <b/>
        <i/>
        <u/>
        <sz val="14"/>
        <color rgb="FF00B050"/>
        <rFont val="Calibri"/>
        <family val="2"/>
        <scheme val="minor"/>
      </rPr>
      <t>your</t>
    </r>
    <r>
      <rPr>
        <b/>
        <sz val="14"/>
        <color rgb="FF00B050"/>
        <rFont val="Calibri"/>
        <family val="2"/>
        <scheme val="minor"/>
      </rPr>
      <t xml:space="preserve"> customized CoC Diameter, you can now calculate the f-Number at which diffraction will </t>
    </r>
    <r>
      <rPr>
        <b/>
        <i/>
        <u/>
        <sz val="14"/>
        <color rgb="FF00B050"/>
        <rFont val="Calibri"/>
        <family val="2"/>
        <scheme val="minor"/>
      </rPr>
      <t>begin</t>
    </r>
    <r>
      <rPr>
        <b/>
        <sz val="14"/>
        <color rgb="FF00B050"/>
        <rFont val="Calibri"/>
        <family val="2"/>
        <scheme val="minor"/>
      </rPr>
      <t xml:space="preserve"> to visibly inhibit </t>
    </r>
    <r>
      <rPr>
        <b/>
        <i/>
        <u/>
        <sz val="14"/>
        <color rgb="FF00B050"/>
        <rFont val="Calibri"/>
        <family val="2"/>
        <scheme val="minor"/>
      </rPr>
      <t>your</t>
    </r>
    <r>
      <rPr>
        <b/>
        <sz val="14"/>
        <color rgb="FF00B050"/>
        <rFont val="Calibri"/>
        <family val="2"/>
        <scheme val="minor"/>
      </rPr>
      <t xml:space="preserve"> Desired Final Image Resolution.]</t>
    </r>
  </si>
  <si>
    <r>
      <t xml:space="preserve">The f-Number at which Diffraction will </t>
    </r>
    <r>
      <rPr>
        <b/>
        <i/>
        <u/>
        <sz val="13"/>
        <color rgb="FF00B050"/>
        <rFont val="Calibri"/>
        <family val="2"/>
        <scheme val="minor"/>
      </rPr>
      <t>begin</t>
    </r>
    <r>
      <rPr>
        <b/>
        <sz val="13"/>
        <color rgb="FF00B050"/>
        <rFont val="Calibri"/>
        <family val="2"/>
        <scheme val="minor"/>
      </rPr>
      <t xml:space="preserve"> to visibly inhibit a Desired Final Image Resolution for a </t>
    </r>
    <r>
      <rPr>
        <b/>
        <i/>
        <u/>
        <sz val="13"/>
        <color rgb="FF00B050"/>
        <rFont val="Calibri"/>
        <family val="2"/>
        <scheme val="minor"/>
      </rPr>
      <t>properly calculated</t>
    </r>
    <r>
      <rPr>
        <b/>
        <sz val="13"/>
        <color rgb="FF00B050"/>
        <rFont val="Calibri"/>
        <family val="2"/>
        <scheme val="minor"/>
      </rPr>
      <t xml:space="preserve"> Maximum Permissible CoC Diameter = Max. CoC / 0.00135383 </t>
    </r>
  </si>
  <si>
    <r>
      <t xml:space="preserve">[As discussed at the highly regarded PDF titled, </t>
    </r>
    <r>
      <rPr>
        <b/>
        <i/>
        <sz val="14"/>
        <color rgb="FF00B050"/>
        <rFont val="Calibri"/>
        <family val="2"/>
        <scheme val="minor"/>
      </rPr>
      <t xml:space="preserve">Lens Tutorial, </t>
    </r>
    <r>
      <rPr>
        <b/>
        <sz val="14"/>
        <color rgb="FF00B050"/>
        <rFont val="Calibri"/>
        <family val="2"/>
        <scheme val="minor"/>
      </rPr>
      <t xml:space="preserve">by David Jacobson, which can be easily confirmed, empirically:  </t>
    </r>
  </si>
  <si>
    <r>
      <t xml:space="preserve">The f-Number at which Diffraction will BEGIN to visibly inhibit a Desired Final Image Resolution for a </t>
    </r>
    <r>
      <rPr>
        <b/>
        <i/>
        <u/>
        <sz val="12"/>
        <color rgb="FF00B0F0"/>
        <rFont val="Calibri"/>
        <family val="2"/>
        <scheme val="minor"/>
      </rPr>
      <t>properly calculated</t>
    </r>
    <r>
      <rPr>
        <b/>
        <sz val="12"/>
        <color rgb="FF7030A0"/>
        <rFont val="Calibri"/>
        <family val="2"/>
        <scheme val="minor"/>
      </rPr>
      <t xml:space="preserve"> Maximum Permissible CoC Diameter = Max. CoC / 0.00135383</t>
    </r>
  </si>
  <si>
    <r>
      <rPr>
        <b/>
        <sz val="11"/>
        <color rgb="FF0070C0"/>
        <rFont val="Calibri"/>
        <family val="2"/>
        <scheme val="minor"/>
      </rPr>
      <t xml:space="preserve">This equation is discussed in </t>
    </r>
    <r>
      <rPr>
        <b/>
        <i/>
        <sz val="11"/>
        <color theme="4"/>
        <rFont val="Calibri"/>
        <family val="2"/>
        <scheme val="minor"/>
      </rPr>
      <t xml:space="preserve">David Jacobson's Lens Tutorial (1998): </t>
    </r>
  </si>
  <si>
    <r>
      <t xml:space="preserve">If you are curious about how the </t>
    </r>
    <r>
      <rPr>
        <b/>
        <sz val="14"/>
        <color rgb="FF00B0F0"/>
        <rFont val="Calibri"/>
        <family val="2"/>
        <scheme val="minor"/>
      </rPr>
      <t>Simple Calculator</t>
    </r>
    <r>
      <rPr>
        <b/>
        <sz val="14"/>
        <color rgb="FF0070C0"/>
        <rFont val="Calibri"/>
        <family val="2"/>
        <scheme val="minor"/>
      </rPr>
      <t xml:space="preserve"> and </t>
    </r>
    <r>
      <rPr>
        <b/>
        <sz val="14"/>
        <color rgb="FF00B0F0"/>
        <rFont val="Calibri"/>
        <family val="2"/>
        <scheme val="minor"/>
      </rPr>
      <t>Calculator</t>
    </r>
    <r>
      <rPr>
        <b/>
        <sz val="14"/>
        <color rgb="FF0070C0"/>
        <rFont val="Calibri"/>
        <family val="2"/>
        <scheme val="minor"/>
      </rPr>
      <t xml:space="preserve"> worksheets limit the impact of diffraction…  </t>
    </r>
    <r>
      <rPr>
        <b/>
        <sz val="12"/>
        <color rgb="FF00B0F0"/>
        <rFont val="Calibri"/>
        <family val="2"/>
        <scheme val="minor"/>
      </rPr>
      <t/>
    </r>
  </si>
  <si>
    <t>My "hack" has very little effect on taming diffraction when the blur caused by defocus (greatest at and beyond the Near and Far limits of DoF) is greater than the blur caused by Diffraction.</t>
  </si>
  <si>
    <r>
      <rPr>
        <b/>
        <sz val="14"/>
        <color rgb="FF0070C0"/>
        <rFont val="Calibri"/>
        <family val="2"/>
        <scheme val="minor"/>
      </rPr>
      <t>After</t>
    </r>
    <r>
      <rPr>
        <b/>
        <sz val="14"/>
        <color rgb="FF00B0F0"/>
        <rFont val="Calibri"/>
        <family val="2"/>
        <scheme val="minor"/>
      </rPr>
      <t xml:space="preserve"> </t>
    </r>
    <r>
      <rPr>
        <b/>
        <i/>
        <u/>
        <sz val="14"/>
        <color rgb="FF00B0F0"/>
        <rFont val="Calibri"/>
        <family val="2"/>
        <scheme val="minor"/>
      </rPr>
      <t>properly</t>
    </r>
    <r>
      <rPr>
        <b/>
        <sz val="14"/>
        <color rgb="FF00B0F0"/>
        <rFont val="Calibri"/>
        <family val="2"/>
        <scheme val="minor"/>
      </rPr>
      <t xml:space="preserve"> </t>
    </r>
    <r>
      <rPr>
        <b/>
        <sz val="14"/>
        <color rgb="FF0070C0"/>
        <rFont val="Calibri"/>
        <family val="2"/>
        <scheme val="minor"/>
      </rPr>
      <t xml:space="preserve">calculating a </t>
    </r>
    <r>
      <rPr>
        <b/>
        <i/>
        <u/>
        <sz val="14"/>
        <color rgb="FF00B0F0"/>
        <rFont val="Calibri"/>
        <family val="2"/>
        <scheme val="minor"/>
      </rPr>
      <t>customized</t>
    </r>
    <r>
      <rPr>
        <b/>
        <sz val="14"/>
        <color rgb="FF00B0F0"/>
        <rFont val="Calibri"/>
        <family val="2"/>
        <scheme val="minor"/>
      </rPr>
      <t xml:space="preserve"> Maximum Permissible CoC Diameter</t>
    </r>
    <r>
      <rPr>
        <b/>
        <sz val="14"/>
        <color rgb="FF0070C0"/>
        <rFont val="Calibri"/>
        <family val="2"/>
        <scheme val="minor"/>
      </rPr>
      <t>, I start by applying the following equation, which calculates the f-Number at which Diffraction's</t>
    </r>
  </si>
  <si>
    <r>
      <rPr>
        <b/>
        <sz val="14"/>
        <color rgb="FF0070C0"/>
        <rFont val="Calibri"/>
        <family val="2"/>
        <scheme val="minor"/>
      </rPr>
      <t xml:space="preserve">blur circle (the Airy disk) has grown to the </t>
    </r>
    <r>
      <rPr>
        <b/>
        <i/>
        <u/>
        <sz val="14"/>
        <color rgb="FF00B0F0"/>
        <rFont val="Calibri"/>
        <family val="2"/>
        <scheme val="minor"/>
      </rPr>
      <t>same diameter</t>
    </r>
    <r>
      <rPr>
        <b/>
        <sz val="14"/>
        <color rgb="FF0070C0"/>
        <rFont val="Calibri"/>
        <family val="2"/>
        <scheme val="minor"/>
      </rPr>
      <t>, when stopping down, as the calculated</t>
    </r>
    <r>
      <rPr>
        <b/>
        <sz val="14"/>
        <color rgb="FF00B0F0"/>
        <rFont val="Calibri"/>
        <family val="2"/>
        <scheme val="minor"/>
      </rPr>
      <t xml:space="preserve"> Maximum Permissible CoC Diameter</t>
    </r>
    <r>
      <rPr>
        <b/>
        <sz val="14"/>
        <color rgb="FF0070C0"/>
        <rFont val="Calibri"/>
        <family val="2"/>
        <scheme val="minor"/>
      </rPr>
      <t>:</t>
    </r>
  </si>
  <si>
    <t>The hack:  Equipped with Jacobson's f-Number at which Diffraction's Airy Disk matches the diameter of the calculated Maximum Permissible CoC Diameter…</t>
  </si>
  <si>
    <r>
      <t xml:space="preserve">I'm using an empirically proven "hack" that I conjured a few years ago. It's </t>
    </r>
    <r>
      <rPr>
        <b/>
        <i/>
        <sz val="14"/>
        <color rgb="FF0070C0"/>
        <rFont val="Calibri"/>
        <family val="2"/>
        <scheme val="minor"/>
      </rPr>
      <t>most reliable when shooting deep subject spaces, with large f-Numbers - when Diffraction poses the greatest threat.</t>
    </r>
    <r>
      <rPr>
        <b/>
        <sz val="14"/>
        <color rgb="FF00B0F0"/>
        <rFont val="Calibri"/>
        <family val="2"/>
        <scheme val="minor"/>
      </rPr>
      <t xml:space="preserve">  </t>
    </r>
  </si>
  <si>
    <t>But if you're still curious, read my annotations in this screenshot from page 10:</t>
  </si>
  <si>
    <t>Avoiding the image degradation that can be caused by Diffraction</t>
  </si>
  <si>
    <t>can be so much greater than the impact of defocus, that you might have to stop down three or four stops, to sufficiently reduce the combined blur circle.  I can't give you a rule of</t>
  </si>
  <si>
    <t xml:space="preserve">alone would dictate, can be very effective at reducing the combined blur circle of diffraction and defocus. </t>
  </si>
  <si>
    <t>thumb for such situations, but as long as you are shooting deep subject spaces, that require small apertures for sufficient DoF, stopping down just one additional stop than DoF</t>
  </si>
  <si>
    <r>
      <t xml:space="preserve">Note that if a wide aperture is capable of securing sufficient DoF to support your </t>
    </r>
    <r>
      <rPr>
        <b/>
        <sz val="13.5"/>
        <color rgb="FF00B0F0"/>
        <rFont val="Calibri"/>
        <family val="2"/>
        <scheme val="minor"/>
      </rPr>
      <t>Desired Final Image Resolution</t>
    </r>
    <r>
      <rPr>
        <b/>
        <sz val="13.5"/>
        <color rgb="FF0070C0"/>
        <rFont val="Calibri"/>
        <family val="2"/>
        <scheme val="minor"/>
      </rPr>
      <t xml:space="preserve">, Diffraction is most likely not a threat, unless you are making very </t>
    </r>
  </si>
  <si>
    <r>
      <t xml:space="preserve">large prints and/or expect them to survive scrutiny at very close viewing distances. Under these circumstances, diffraction's degradation of your </t>
    </r>
    <r>
      <rPr>
        <b/>
        <sz val="13.5"/>
        <color rgb="FF00B0F0"/>
        <rFont val="Calibri"/>
        <family val="2"/>
        <scheme val="minor"/>
      </rPr>
      <t>Desired Final Image Resolution</t>
    </r>
  </si>
  <si>
    <r>
      <t xml:space="preserve">Note: You won't find any mention of this "hack" in David Jacobson's </t>
    </r>
    <r>
      <rPr>
        <b/>
        <i/>
        <u/>
        <sz val="14"/>
        <color rgb="FF00B0F0"/>
        <rFont val="Calibri"/>
        <family val="2"/>
        <scheme val="minor"/>
      </rPr>
      <t>Lens Tutorial.</t>
    </r>
    <r>
      <rPr>
        <b/>
        <sz val="14"/>
        <color rgb="FF00B0F0"/>
        <rFont val="Calibri"/>
        <family val="2"/>
        <scheme val="minor"/>
      </rPr>
      <t xml:space="preserve">  LOL</t>
    </r>
  </si>
  <si>
    <r>
      <t xml:space="preserve">This effectively forces me (and users of my method) to stop down, </t>
    </r>
    <r>
      <rPr>
        <b/>
        <i/>
        <u/>
        <sz val="14"/>
        <color rgb="FF00B0F0"/>
        <rFont val="Calibri"/>
        <family val="2"/>
        <scheme val="minor"/>
      </rPr>
      <t>one additional stop,</t>
    </r>
    <r>
      <rPr>
        <b/>
        <sz val="14"/>
        <color rgb="FF0070C0"/>
        <rFont val="Calibri"/>
        <family val="2"/>
        <scheme val="minor"/>
      </rPr>
      <t xml:space="preserve"> than would be necessary to limit the diameter of the blur circle of defocus (the CoC), alone.  </t>
    </r>
  </si>
  <si>
    <t xml:space="preserve">This is a quick and dirty worksheet for calculating the diagonals of 16:9 monitors or flatscreen TVs, </t>
  </si>
  <si>
    <t>Input the screen Height, in inches, to get the other dimensions for a 16:9 aspect ratio screen:</t>
  </si>
  <si>
    <t>as well as their lp/mm, dpi, and ideal viewing distances for both 4K or 8K resolutions.</t>
  </si>
  <si>
    <t>This assumes that you have healthy vision or correction for 20/20 vision.</t>
  </si>
  <si>
    <t xml:space="preserve"> If you cannot resolve 8 lp/mm at 25cm viewing distance, feel free to back away from the screen. </t>
  </si>
  <si>
    <t>NOTES:</t>
  </si>
  <si>
    <t>Calculating a customized CoC Diameter and Inverted Hyperfocal Distance Table</t>
  </si>
  <si>
    <t>Introduction to the CoC and Inverted Hyperfocal Distance Calculator</t>
  </si>
  <si>
    <r>
      <t>Sadly, his app fails in several ways. See the</t>
    </r>
    <r>
      <rPr>
        <b/>
        <i/>
        <sz val="12"/>
        <color rgb="FF00B0F0"/>
        <rFont val="Calibri"/>
        <family val="2"/>
        <scheme val="minor"/>
      </rPr>
      <t xml:space="preserve"> "PhotoPills"</t>
    </r>
    <r>
      <rPr>
        <b/>
        <sz val="12"/>
        <color rgb="FF0070C0"/>
        <rFont val="Calibri"/>
        <family val="2"/>
        <scheme val="minor"/>
      </rPr>
      <t xml:space="preserve"> tab, below, where I explain the </t>
    </r>
    <r>
      <rPr>
        <b/>
        <sz val="12"/>
        <color rgb="FFFF0000"/>
        <rFont val="Calibri"/>
        <family val="2"/>
        <scheme val="minor"/>
      </rPr>
      <t>flaws</t>
    </r>
    <r>
      <rPr>
        <b/>
        <sz val="12"/>
        <color rgb="FF0070C0"/>
        <rFont val="Calibri"/>
        <family val="2"/>
        <scheme val="minor"/>
      </rPr>
      <t xml:space="preserve"> found in his </t>
    </r>
    <r>
      <rPr>
        <b/>
        <sz val="12"/>
        <color rgb="FF00B050"/>
        <rFont val="Calibri"/>
        <family val="2"/>
        <scheme val="minor"/>
      </rPr>
      <t xml:space="preserve">nevertheless noble attempt </t>
    </r>
    <r>
      <rPr>
        <b/>
        <sz val="12"/>
        <color rgb="FF0070C0"/>
        <rFont val="Calibri"/>
        <family val="2"/>
        <scheme val="minor"/>
      </rPr>
      <t xml:space="preserve">to equip users with a means of calculating a </t>
    </r>
    <r>
      <rPr>
        <b/>
        <i/>
        <sz val="12"/>
        <color rgb="FF00B0F0"/>
        <rFont val="Calibri"/>
        <family val="2"/>
        <scheme val="minor"/>
      </rPr>
      <t>RELEVANT</t>
    </r>
    <r>
      <rPr>
        <b/>
        <sz val="12"/>
        <color rgb="FF0070C0"/>
        <rFont val="Calibri"/>
        <family val="2"/>
        <scheme val="minor"/>
      </rPr>
      <t xml:space="preserve"> Max. Permissible CoC Diameter.</t>
    </r>
  </si>
  <si>
    <r>
      <t xml:space="preserve">Simple Calculator </t>
    </r>
    <r>
      <rPr>
        <sz val="18"/>
        <color rgb="FF00B0F0"/>
        <rFont val="Calibri"/>
        <family val="2"/>
        <scheme val="minor"/>
      </rPr>
      <t xml:space="preserve">(less text) </t>
    </r>
    <r>
      <rPr>
        <b/>
        <sz val="18"/>
        <color rgb="FF00B0F0"/>
        <rFont val="Calibri"/>
        <family val="2"/>
        <scheme val="minor"/>
      </rPr>
      <t>for a customized CoC Diameter and Inverted Hyperfocal Distance Table</t>
    </r>
  </si>
  <si>
    <r>
      <t xml:space="preserve">  At any point, while using this "</t>
    </r>
    <r>
      <rPr>
        <b/>
        <sz val="12"/>
        <color rgb="FF00B0F0"/>
        <rFont val="Calibri"/>
        <family val="2"/>
        <scheme val="minor"/>
      </rPr>
      <t>Simple Calculator</t>
    </r>
    <r>
      <rPr>
        <b/>
        <sz val="12"/>
        <color rgb="FF0070C0"/>
        <rFont val="Calibri"/>
        <family val="2"/>
        <scheme val="minor"/>
      </rPr>
      <t>," you can see detailed instructions regarding any input or output field, at the more detailed, "</t>
    </r>
    <r>
      <rPr>
        <b/>
        <sz val="12"/>
        <color rgb="FF00B0F0"/>
        <rFont val="Calibri"/>
        <family val="2"/>
        <scheme val="minor"/>
      </rPr>
      <t>Calculator</t>
    </r>
    <r>
      <rPr>
        <b/>
        <sz val="12"/>
        <color rgb="FF0070C0"/>
        <rFont val="Calibri"/>
        <family val="2"/>
        <scheme val="minor"/>
      </rPr>
      <t>" tab, below.  Also see the "</t>
    </r>
    <r>
      <rPr>
        <b/>
        <sz val="12"/>
        <color rgb="FF00B0F0"/>
        <rFont val="Calibri"/>
        <family val="2"/>
        <scheme val="minor"/>
      </rPr>
      <t>Intro</t>
    </r>
    <r>
      <rPr>
        <b/>
        <sz val="12"/>
        <color rgb="FF0070C0"/>
        <rFont val="Calibri"/>
        <family val="2"/>
        <scheme val="minor"/>
      </rPr>
      <t>" tab.</t>
    </r>
  </si>
  <si>
    <t xml:space="preserve"> Use DoF tools that allow direct entry of your calculated Maximum Permissible CoC Diameter, which takes into account your Desired Final Image Resolution and your Anticipated Enlargement Factor and Viewing Distance.</t>
  </si>
  <si>
    <t>(Instructions for accurately finding the Hyperfocal Distance for Zone Focusing any Wide or Ultra-Wide lens, requiring a laser distance measure and some testing.)</t>
  </si>
  <si>
    <r>
      <t xml:space="preserve">You've stumbled onto the </t>
    </r>
    <r>
      <rPr>
        <b/>
        <sz val="18"/>
        <color rgb="FF0070C0"/>
        <rFont val="Calibri"/>
        <family val="2"/>
        <scheme val="minor"/>
      </rPr>
      <t>Bypass-the-Math</t>
    </r>
    <r>
      <rPr>
        <b/>
        <sz val="18"/>
        <color rgb="FF00B0F0"/>
        <rFont val="Calibri"/>
        <family val="2"/>
        <scheme val="minor"/>
      </rPr>
      <t xml:space="preserve"> page, for those who can't stand looking at the </t>
    </r>
    <r>
      <rPr>
        <b/>
        <sz val="18"/>
        <color rgb="FF0070C0"/>
        <rFont val="Calibri"/>
        <family val="2"/>
        <scheme val="minor"/>
      </rPr>
      <t>Calculator</t>
    </r>
    <r>
      <rPr>
        <b/>
        <sz val="18"/>
        <color rgb="FF00B0F0"/>
        <rFont val="Calibri"/>
        <family val="2"/>
        <scheme val="minor"/>
      </rPr>
      <t xml:space="preserve"> page.  </t>
    </r>
  </si>
  <si>
    <r>
      <rPr>
        <b/>
        <sz val="12"/>
        <color rgb="FF00B0F0"/>
        <rFont val="Calibri"/>
        <family val="2"/>
        <scheme val="minor"/>
      </rPr>
      <t xml:space="preserve">at a predetermined Hyperfocal Distance and f-Number for a given FL.  </t>
    </r>
    <r>
      <rPr>
        <b/>
        <sz val="12"/>
        <color rgb="FF00B050"/>
        <rFont val="Calibri"/>
        <family val="2"/>
        <scheme val="minor"/>
      </rPr>
      <t xml:space="preserve"> </t>
    </r>
    <r>
      <rPr>
        <b/>
        <sz val="12"/>
        <color rgb="FF7030A0"/>
        <rFont val="Calibri"/>
        <family val="2"/>
        <scheme val="minor"/>
      </rPr>
      <t>But... You must be careful not to frame subjects that are any closer than the calculated Near Distance for that f-Number and FL.</t>
    </r>
  </si>
  <si>
    <t>So, rather than measuring the Near Distance of a framed composition, then using your calculated Inverted Hyperfocal Distance Table to find the f-Number that corresponds to your FL, for Zone Focusing, you will</t>
  </si>
  <si>
    <t xml:space="preserve">begin by CHOOSING the largest f-Number (smallest aperture) that you can tolerate, for the prevailing light and ISO setting, to maximize DoF, but making sure that the chosen f-Number does not exceed the </t>
  </si>
  <si>
    <t>calculated f-Number at which Diffraction will begin to inhibit your Desired Final Image Resolution, for you anticipated Enlargement Factor and Viewing Distance.</t>
  </si>
  <si>
    <r>
      <t xml:space="preserve">To escape having to use the </t>
    </r>
    <r>
      <rPr>
        <b/>
        <sz val="12"/>
        <color rgb="FF00B0F0"/>
        <rFont val="Calibri"/>
        <family val="2"/>
        <scheme val="minor"/>
      </rPr>
      <t>Calculator</t>
    </r>
    <r>
      <rPr>
        <b/>
        <sz val="12"/>
        <color rgb="FF0070C0"/>
        <rFont val="Calibri"/>
        <family val="2"/>
        <scheme val="minor"/>
      </rPr>
      <t xml:space="preserve"> or </t>
    </r>
    <r>
      <rPr>
        <b/>
        <sz val="12"/>
        <color rgb="FF00B0F0"/>
        <rFont val="Calibri"/>
        <family val="2"/>
        <scheme val="minor"/>
      </rPr>
      <t>Simple Calculator</t>
    </r>
    <r>
      <rPr>
        <b/>
        <sz val="12"/>
        <color rgb="FF0070C0"/>
        <rFont val="Calibri"/>
        <family val="2"/>
        <scheme val="minor"/>
      </rPr>
      <t xml:space="preserve"> tabs, if you are </t>
    </r>
    <r>
      <rPr>
        <b/>
        <i/>
        <u/>
        <sz val="12"/>
        <color rgb="FF7030A0"/>
        <rFont val="Calibri"/>
        <family val="2"/>
        <scheme val="minor"/>
      </rPr>
      <t>willing to do some rigorous testing</t>
    </r>
    <r>
      <rPr>
        <b/>
        <sz val="12"/>
        <color rgb="FF0070C0"/>
        <rFont val="Calibri"/>
        <family val="2"/>
        <scheme val="minor"/>
      </rPr>
      <t xml:space="preserve"> to find your Hyperfocal Distance for any given FL and Aperture, see the </t>
    </r>
    <r>
      <rPr>
        <b/>
        <sz val="12"/>
        <color rgb="FF00B0F0"/>
        <rFont val="Calibri"/>
        <family val="2"/>
        <scheme val="minor"/>
      </rPr>
      <t>Bypass</t>
    </r>
    <r>
      <rPr>
        <b/>
        <sz val="12"/>
        <color rgb="FF0070C0"/>
        <rFont val="Calibri"/>
        <family val="2"/>
        <scheme val="minor"/>
      </rPr>
      <t xml:space="preserve"> tab, below.</t>
    </r>
  </si>
  <si>
    <r>
      <rPr>
        <b/>
        <sz val="16"/>
        <color theme="1"/>
        <rFont val="Calibri"/>
        <family val="2"/>
        <scheme val="minor"/>
      </rPr>
      <t xml:space="preserve">ASSERTION:  </t>
    </r>
    <r>
      <rPr>
        <b/>
        <i/>
        <u/>
        <sz val="16"/>
        <color rgb="FF00B0F0"/>
        <rFont val="Calibri"/>
        <family val="2"/>
        <scheme val="minor"/>
      </rPr>
      <t>Accurate</t>
    </r>
    <r>
      <rPr>
        <b/>
        <sz val="16"/>
        <color rgb="FF0070C0"/>
        <rFont val="Calibri"/>
        <family val="2"/>
        <scheme val="minor"/>
      </rPr>
      <t xml:space="preserve"> distance measurements and </t>
    </r>
    <r>
      <rPr>
        <b/>
        <i/>
        <u/>
        <sz val="16"/>
        <color rgb="FF00B0F0"/>
        <rFont val="Calibri"/>
        <family val="2"/>
        <scheme val="minor"/>
      </rPr>
      <t>knowledgeable</t>
    </r>
    <r>
      <rPr>
        <b/>
        <i/>
        <sz val="16"/>
        <color rgb="FF00B0F0"/>
        <rFont val="Calibri"/>
        <family val="2"/>
        <scheme val="minor"/>
      </rPr>
      <t xml:space="preserve"> </t>
    </r>
    <r>
      <rPr>
        <b/>
        <sz val="16"/>
        <color rgb="FF0070C0"/>
        <rFont val="Calibri"/>
        <family val="2"/>
        <scheme val="minor"/>
      </rPr>
      <t xml:space="preserve">use of DoF apps or tables that are </t>
    </r>
    <r>
      <rPr>
        <b/>
        <i/>
        <u/>
        <sz val="16"/>
        <color rgb="FF00B0F0"/>
        <rFont val="Calibri"/>
        <family val="2"/>
        <scheme val="minor"/>
      </rPr>
      <t>SCALED</t>
    </r>
    <r>
      <rPr>
        <b/>
        <i/>
        <sz val="16"/>
        <color rgb="FF00B0F0"/>
        <rFont val="Calibri"/>
        <family val="2"/>
        <scheme val="minor"/>
      </rPr>
      <t xml:space="preserve"> to meet individual users' expectations,</t>
    </r>
    <r>
      <rPr>
        <b/>
        <sz val="16"/>
        <color rgb="FF0070C0"/>
        <rFont val="Calibri"/>
        <family val="2"/>
        <scheme val="minor"/>
      </rPr>
      <t xml:space="preserve"> offer the </t>
    </r>
    <r>
      <rPr>
        <b/>
        <i/>
        <u/>
        <sz val="16"/>
        <color rgb="FF00B0F0"/>
        <rFont val="Calibri"/>
        <family val="2"/>
        <scheme val="minor"/>
      </rPr>
      <t>least</t>
    </r>
  </si>
  <si>
    <r>
      <t xml:space="preserve">     </t>
    </r>
    <r>
      <rPr>
        <b/>
        <sz val="11"/>
        <color rgb="FF7030A0"/>
        <rFont val="Calibri"/>
        <family val="2"/>
        <scheme val="minor"/>
      </rPr>
      <t xml:space="preserve"> Prior to rounding, any calculated value that was </t>
    </r>
    <r>
      <rPr>
        <b/>
        <i/>
        <u/>
        <sz val="11"/>
        <color rgb="FF7030A0"/>
        <rFont val="Calibri"/>
        <family val="2"/>
        <scheme val="minor"/>
      </rPr>
      <t>greater than one full stop higher than</t>
    </r>
    <r>
      <rPr>
        <b/>
        <sz val="11"/>
        <color rgb="FF7030A0"/>
        <rFont val="Calibri"/>
        <family val="2"/>
        <scheme val="minor"/>
      </rPr>
      <t xml:space="preserve"> the calculated f-Number at which Diffraction will </t>
    </r>
    <r>
      <rPr>
        <b/>
        <i/>
        <u/>
        <sz val="11"/>
        <color rgb="FF7030A0"/>
        <rFont val="Calibri"/>
        <family val="2"/>
        <scheme val="minor"/>
      </rPr>
      <t>begin</t>
    </r>
    <r>
      <rPr>
        <b/>
        <sz val="11"/>
        <color rgb="FF7030A0"/>
        <rFont val="Calibri"/>
        <family val="2"/>
        <scheme val="minor"/>
      </rPr>
      <t xml:space="preserve"> to inhibit </t>
    </r>
    <r>
      <rPr>
        <b/>
        <i/>
        <u/>
        <sz val="11"/>
        <color rgb="FF7030A0"/>
        <rFont val="Calibri"/>
        <family val="2"/>
        <scheme val="minor"/>
      </rPr>
      <t>your</t>
    </r>
    <r>
      <rPr>
        <b/>
        <sz val="11"/>
        <color rgb="FF7030A0"/>
        <rFont val="Calibri"/>
        <family val="2"/>
        <scheme val="minor"/>
      </rPr>
      <t xml:space="preserve"> Desired Final Image Resolution, has been overwritten with a "D".</t>
    </r>
  </si>
  <si>
    <r>
      <t xml:space="preserve">Proceed to the </t>
    </r>
    <r>
      <rPr>
        <b/>
        <sz val="16"/>
        <color rgb="FF00B0F0"/>
        <rFont val="Calibri"/>
        <family val="2"/>
        <scheme val="minor"/>
      </rPr>
      <t>"Calculator</t>
    </r>
    <r>
      <rPr>
        <b/>
        <sz val="16"/>
        <color rgb="FF00B050"/>
        <rFont val="Calibri"/>
        <family val="2"/>
        <scheme val="minor"/>
      </rPr>
      <t>" -or- "</t>
    </r>
    <r>
      <rPr>
        <b/>
        <sz val="16"/>
        <color rgb="FF00B0F0"/>
        <rFont val="Calibri"/>
        <family val="2"/>
        <scheme val="minor"/>
      </rPr>
      <t>Simple Calculator</t>
    </r>
    <r>
      <rPr>
        <b/>
        <sz val="16"/>
        <color rgb="FF00B050"/>
        <rFont val="Calibri"/>
        <family val="2"/>
        <scheme val="minor"/>
      </rPr>
      <t xml:space="preserve">" tab, below (or </t>
    </r>
    <r>
      <rPr>
        <b/>
        <i/>
        <u/>
        <sz val="16"/>
        <color rgb="FF7030A0"/>
        <rFont val="Calibri"/>
        <family val="2"/>
        <scheme val="minor"/>
      </rPr>
      <t>learn the background material</t>
    </r>
    <r>
      <rPr>
        <b/>
        <sz val="16"/>
        <color rgb="FF00B050"/>
        <rFont val="Calibri"/>
        <family val="2"/>
        <scheme val="minor"/>
      </rPr>
      <t xml:space="preserve"> by reading the information provided here on the "</t>
    </r>
    <r>
      <rPr>
        <b/>
        <sz val="16"/>
        <color rgb="FF00B0F0"/>
        <rFont val="Calibri"/>
        <family val="2"/>
        <scheme val="minor"/>
      </rPr>
      <t>Assertion"</t>
    </r>
    <r>
      <rPr>
        <b/>
        <sz val="16"/>
        <color rgb="FF00B050"/>
        <rFont val="Calibri"/>
        <family val="2"/>
        <scheme val="minor"/>
      </rPr>
      <t xml:space="preserve"> tab).</t>
    </r>
  </si>
  <si>
    <t>This is Why So Many Photographers are Disenchanted with DoF and Hyperfocal Distance Calculations</t>
  </si>
  <si>
    <r>
      <t xml:space="preserve">a </t>
    </r>
    <r>
      <rPr>
        <b/>
        <sz val="14"/>
        <color rgb="FF00B0F0"/>
        <rFont val="Calibri"/>
        <family val="2"/>
        <scheme val="minor"/>
      </rPr>
      <t>Desired Final Image Resolution</t>
    </r>
    <r>
      <rPr>
        <b/>
        <sz val="14"/>
        <rFont val="Calibri"/>
        <family val="2"/>
        <scheme val="minor"/>
      </rPr>
      <t xml:space="preserve">, for the photographer's anticipated </t>
    </r>
    <r>
      <rPr>
        <b/>
        <sz val="14"/>
        <color rgb="FF00B0F0"/>
        <rFont val="Calibri"/>
        <family val="2"/>
        <scheme val="minor"/>
      </rPr>
      <t>Enlargement Factor</t>
    </r>
    <r>
      <rPr>
        <b/>
        <sz val="14"/>
        <rFont val="Calibri"/>
        <family val="2"/>
        <scheme val="minor"/>
      </rPr>
      <t xml:space="preserve"> and </t>
    </r>
    <r>
      <rPr>
        <b/>
        <sz val="14"/>
        <color rgb="FF00B0F0"/>
        <rFont val="Calibri"/>
        <family val="2"/>
        <scheme val="minor"/>
      </rPr>
      <t>Viewing Distance</t>
    </r>
    <r>
      <rPr>
        <b/>
        <sz val="14"/>
        <rFont val="Calibri"/>
        <family val="2"/>
        <scheme val="minor"/>
      </rPr>
      <t>.  (No Focus Stacking required, except perhaps for very deep subject spaces.)</t>
    </r>
  </si>
  <si>
    <t>framed composition (using wide or ultra-wide lenses with various sensor sizes), to secure the photographer's personal, but well-quantified expectation of "acceptable sharpness," known as</t>
  </si>
  <si>
    <t xml:space="preserve">See my post at: </t>
  </si>
  <si>
    <t>https://www.dpreview.com/forums/post/68414194</t>
  </si>
  <si>
    <r>
      <t>The first choice, "</t>
    </r>
    <r>
      <rPr>
        <b/>
        <sz val="12"/>
        <color rgb="FF7030A0"/>
        <rFont val="Calibri"/>
        <family val="2"/>
        <scheme val="minor"/>
      </rPr>
      <t>Manufacturer standard</t>
    </r>
    <r>
      <rPr>
        <b/>
        <sz val="12"/>
        <color rgb="FF0070C0"/>
        <rFont val="Calibri"/>
        <family val="2"/>
        <scheme val="minor"/>
      </rPr>
      <t xml:space="preserve">," equates to a </t>
    </r>
    <r>
      <rPr>
        <b/>
        <i/>
        <sz val="12"/>
        <color rgb="FF7030A0"/>
        <rFont val="Calibri"/>
        <family val="2"/>
        <scheme val="minor"/>
      </rPr>
      <t>Desired Final Image Resolution</t>
    </r>
    <r>
      <rPr>
        <b/>
        <sz val="12"/>
        <color rgb="FF0070C0"/>
        <rFont val="Calibri"/>
        <family val="2"/>
        <scheme val="minor"/>
      </rPr>
      <t xml:space="preserve"> of only </t>
    </r>
    <r>
      <rPr>
        <b/>
        <sz val="13"/>
        <color theme="1"/>
        <rFont val="Calibri"/>
        <family val="2"/>
        <scheme val="minor"/>
      </rPr>
      <t>2.4 lp/mm</t>
    </r>
    <r>
      <rPr>
        <b/>
        <sz val="12"/>
        <color rgb="FF0070C0"/>
        <rFont val="Calibri"/>
        <family val="2"/>
        <scheme val="minor"/>
      </rPr>
      <t xml:space="preserve"> (an image file density of </t>
    </r>
    <r>
      <rPr>
        <b/>
        <sz val="13"/>
        <color theme="1"/>
        <rFont val="Calibri"/>
        <family val="2"/>
        <scheme val="minor"/>
      </rPr>
      <t>125 ppi</t>
    </r>
    <r>
      <rPr>
        <b/>
        <sz val="12"/>
        <color rgb="FF0070C0"/>
        <rFont val="Calibri"/>
        <family val="2"/>
        <scheme val="minor"/>
      </rPr>
      <t xml:space="preserve">) for a 25cm viewing distance - which, in my opinion, is not </t>
    </r>
  </si>
  <si>
    <r>
      <t>The second choice, "</t>
    </r>
    <r>
      <rPr>
        <b/>
        <i/>
        <sz val="12"/>
        <color rgb="FF7030A0"/>
        <rFont val="Calibri"/>
        <family val="2"/>
        <scheme val="minor"/>
      </rPr>
      <t>20/20 vision</t>
    </r>
    <r>
      <rPr>
        <b/>
        <sz val="12"/>
        <color rgb="FF0070C0"/>
        <rFont val="Calibri"/>
        <family val="2"/>
        <scheme val="minor"/>
      </rPr>
      <t xml:space="preserve">" equates to a </t>
    </r>
    <r>
      <rPr>
        <b/>
        <i/>
        <sz val="12"/>
        <color rgb="FF7030A0"/>
        <rFont val="Calibri"/>
        <family val="2"/>
        <scheme val="minor"/>
      </rPr>
      <t>Desired Final Image Resolution</t>
    </r>
    <r>
      <rPr>
        <b/>
        <sz val="12"/>
        <color rgb="FF0070C0"/>
        <rFont val="Calibri"/>
        <family val="2"/>
        <scheme val="minor"/>
      </rPr>
      <t xml:space="preserve"> of </t>
    </r>
    <r>
      <rPr>
        <b/>
        <sz val="13"/>
        <color theme="1"/>
        <rFont val="Calibri"/>
        <family val="2"/>
        <scheme val="minor"/>
      </rPr>
      <t>8.0 lp/mm</t>
    </r>
    <r>
      <rPr>
        <b/>
        <sz val="12"/>
        <color rgb="FF0070C0"/>
        <rFont val="Calibri"/>
        <family val="2"/>
        <scheme val="minor"/>
      </rPr>
      <t xml:space="preserve"> (an image density of </t>
    </r>
    <r>
      <rPr>
        <b/>
        <sz val="13"/>
        <color theme="1"/>
        <rFont val="Calibri"/>
        <family val="2"/>
        <scheme val="minor"/>
      </rPr>
      <t>408 ppi</t>
    </r>
    <r>
      <rPr>
        <b/>
        <sz val="12"/>
        <color rgb="FF0070C0"/>
        <rFont val="Calibri"/>
        <family val="2"/>
        <scheme val="minor"/>
      </rPr>
      <t xml:space="preserve">) for a 25cm viewing distance, which is generally agreed to be as high a resolution as can be </t>
    </r>
  </si>
  <si>
    <t>https://www.photopills.com/calculators</t>
  </si>
  <si>
    <t>Made in reply to:</t>
  </si>
  <si>
    <t>https://www.dpreview.com/forums/post/68414154</t>
  </si>
  <si>
    <r>
      <t xml:space="preserve">This tool is designed to improve the </t>
    </r>
    <r>
      <rPr>
        <b/>
        <sz val="14"/>
        <color rgb="FF00B0F0"/>
        <rFont val="Calibri"/>
        <family val="2"/>
        <scheme val="minor"/>
      </rPr>
      <t>speed</t>
    </r>
    <r>
      <rPr>
        <b/>
        <sz val="14"/>
        <rFont val="Calibri"/>
        <family val="2"/>
        <scheme val="minor"/>
      </rPr>
      <t xml:space="preserve"> and </t>
    </r>
    <r>
      <rPr>
        <b/>
        <sz val="14"/>
        <color rgb="FF00B0F0"/>
        <rFont val="Calibri"/>
        <family val="2"/>
        <scheme val="minor"/>
      </rPr>
      <t>accuracy</t>
    </r>
    <r>
      <rPr>
        <b/>
        <sz val="14"/>
        <rFont val="Calibri"/>
        <family val="2"/>
        <scheme val="minor"/>
      </rPr>
      <t xml:space="preserve"> with which landscape photographers can set the ideal </t>
    </r>
    <r>
      <rPr>
        <b/>
        <sz val="14"/>
        <color rgb="FF00B0F0"/>
        <rFont val="Calibri"/>
        <family val="2"/>
        <scheme val="minor"/>
      </rPr>
      <t>Aperture</t>
    </r>
    <r>
      <rPr>
        <b/>
        <sz val="14"/>
        <rFont val="Calibri"/>
        <family val="2"/>
        <scheme val="minor"/>
      </rPr>
      <t xml:space="preserve"> and </t>
    </r>
    <r>
      <rPr>
        <b/>
        <sz val="14"/>
        <color rgb="FF00B0F0"/>
        <rFont val="Calibri"/>
        <family val="2"/>
        <scheme val="minor"/>
      </rPr>
      <t>Focus Distance</t>
    </r>
    <r>
      <rPr>
        <b/>
        <sz val="14"/>
        <rFont val="Calibri"/>
        <family val="2"/>
        <scheme val="minor"/>
      </rPr>
      <t>, when Infinity subjects are included in the</t>
    </r>
  </si>
  <si>
    <t xml:space="preserve">  sensor size, as when selecting your camera make and model from a list.  </t>
  </si>
  <si>
    <r>
      <t xml:space="preserve">  Specify this</t>
    </r>
    <r>
      <rPr>
        <b/>
        <sz val="12"/>
        <color rgb="FFFF0000"/>
        <rFont val="Calibri"/>
        <family val="2"/>
        <scheme val="minor"/>
      </rPr>
      <t xml:space="preserve"> </t>
    </r>
    <r>
      <rPr>
        <b/>
        <sz val="12"/>
        <color rgb="FF00B0F0"/>
        <rFont val="Calibri"/>
        <family val="2"/>
        <scheme val="minor"/>
      </rPr>
      <t>calculated Maximum Permissible CoC Diameter</t>
    </r>
    <r>
      <rPr>
        <b/>
        <sz val="12"/>
        <color rgb="FFFF0000"/>
        <rFont val="Calibri"/>
        <family val="2"/>
        <scheme val="minor"/>
      </rPr>
      <t xml:space="preserve"> </t>
    </r>
    <r>
      <rPr>
        <b/>
        <sz val="12"/>
        <color rgb="FF00B050"/>
        <rFont val="Calibri"/>
        <family val="2"/>
        <scheme val="minor"/>
      </rPr>
      <t xml:space="preserve">in </t>
    </r>
    <r>
      <rPr>
        <b/>
        <i/>
        <u/>
        <sz val="12"/>
        <color rgb="FF00B050"/>
        <rFont val="Calibri"/>
        <family val="2"/>
        <scheme val="minor"/>
      </rPr>
      <t>your choice</t>
    </r>
    <r>
      <rPr>
        <b/>
        <sz val="12"/>
        <color rgb="FF00B050"/>
        <rFont val="Calibri"/>
        <family val="2"/>
        <scheme val="minor"/>
      </rPr>
      <t xml:space="preserve"> of DoF calculators, apps or other tools that permit </t>
    </r>
    <r>
      <rPr>
        <b/>
        <i/>
        <u/>
        <sz val="12"/>
        <color rgb="FF00B050"/>
        <rFont val="Calibri"/>
        <family val="2"/>
        <scheme val="minor"/>
      </rPr>
      <t xml:space="preserve">user-specification </t>
    </r>
    <r>
      <rPr>
        <b/>
        <sz val="12"/>
        <color rgb="FF00B050"/>
        <rFont val="Calibri"/>
        <family val="2"/>
        <scheme val="minor"/>
      </rPr>
      <t>of a CoC diameter, instead of relying only on your</t>
    </r>
  </si>
  <si>
    <r>
      <t>Print or take a screenshot of any portion of the</t>
    </r>
    <r>
      <rPr>
        <b/>
        <i/>
        <sz val="18"/>
        <color rgb="FF00B050"/>
        <rFont val="Calibri"/>
        <family val="2"/>
        <scheme val="minor"/>
      </rPr>
      <t xml:space="preserve"> </t>
    </r>
    <r>
      <rPr>
        <b/>
        <i/>
        <sz val="18"/>
        <color rgb="FF00B0F0"/>
        <rFont val="Calibri"/>
        <family val="2"/>
        <scheme val="minor"/>
      </rPr>
      <t>Inverted Hyperfocal Distance Table,</t>
    </r>
    <r>
      <rPr>
        <b/>
        <i/>
        <sz val="18"/>
        <color rgb="FF00B050"/>
        <rFont val="Calibri"/>
        <family val="2"/>
        <scheme val="minor"/>
      </rPr>
      <t xml:space="preserve"> </t>
    </r>
    <r>
      <rPr>
        <b/>
        <sz val="18"/>
        <color rgb="FF00B050"/>
        <rFont val="Calibri"/>
        <family val="2"/>
        <scheme val="minor"/>
      </rPr>
      <t xml:space="preserve">below, for use when shooting scenes </t>
    </r>
    <r>
      <rPr>
        <b/>
        <i/>
        <u/>
        <sz val="18"/>
        <color rgb="FF00B050"/>
        <rFont val="Calibri"/>
        <family val="2"/>
        <scheme val="minor"/>
      </rPr>
      <t>that include Infinity:</t>
    </r>
  </si>
  <si>
    <r>
      <t xml:space="preserve">         </t>
    </r>
    <r>
      <rPr>
        <b/>
        <sz val="13.5"/>
        <color rgb="FF0070C0"/>
        <rFont val="Calibri"/>
        <family val="2"/>
        <scheme val="minor"/>
      </rPr>
      <t>Maximum Permissible CoC Diameter (mm)</t>
    </r>
    <r>
      <rPr>
        <b/>
        <sz val="13.5"/>
        <rFont val="Calibri"/>
        <family val="2"/>
        <scheme val="minor"/>
      </rPr>
      <t xml:space="preserve"> </t>
    </r>
    <r>
      <rPr>
        <b/>
        <sz val="13.5"/>
        <color rgb="FF0070C0"/>
        <rFont val="Calibri"/>
        <family val="2"/>
        <scheme val="minor"/>
      </rPr>
      <t>used to calculate this</t>
    </r>
    <r>
      <rPr>
        <b/>
        <i/>
        <sz val="13.5"/>
        <color rgb="FF0070C0"/>
        <rFont val="Calibri"/>
        <family val="2"/>
        <scheme val="minor"/>
      </rPr>
      <t xml:space="preserve"> Inverted Hyperfocal Distance Table: </t>
    </r>
  </si>
  <si>
    <r>
      <t xml:space="preserve">        </t>
    </r>
    <r>
      <rPr>
        <b/>
        <sz val="12.5"/>
        <color rgb="FF0070C0"/>
        <rFont val="Calibri"/>
        <family val="2"/>
        <scheme val="minor"/>
      </rPr>
      <t xml:space="preserve">Diffraction will </t>
    </r>
    <r>
      <rPr>
        <b/>
        <i/>
        <u/>
        <sz val="12.5"/>
        <color rgb="FF0070C0"/>
        <rFont val="Calibri"/>
        <family val="2"/>
        <scheme val="minor"/>
      </rPr>
      <t>BEGIN</t>
    </r>
    <r>
      <rPr>
        <b/>
        <sz val="12.5"/>
        <color rgb="FF0070C0"/>
        <rFont val="Calibri"/>
        <family val="2"/>
        <scheme val="minor"/>
      </rPr>
      <t xml:space="preserve"> to inhibit </t>
    </r>
    <r>
      <rPr>
        <b/>
        <i/>
        <u/>
        <sz val="12.5"/>
        <color rgb="FF0070C0"/>
        <rFont val="Calibri"/>
        <family val="2"/>
        <scheme val="minor"/>
      </rPr>
      <t>your</t>
    </r>
    <r>
      <rPr>
        <b/>
        <sz val="12.5"/>
        <color rgb="FF0070C0"/>
        <rFont val="Calibri"/>
        <family val="2"/>
        <scheme val="minor"/>
      </rPr>
      <t xml:space="preserve"> Desired Final Image Resolution at f/  </t>
    </r>
  </si>
  <si>
    <t xml:space="preserve"> FLs at the top of the table are highlighted as yellow INPUT fields, so feel free to customize the table by overwriting the default values, left-to-right, to cover your shortest primes. (E.g.:  9, 12, 16, 23, and 30)</t>
  </si>
  <si>
    <r>
      <t xml:space="preserve"> If familiar with Excel, you can remove excess rows or columns, as you see fit, </t>
    </r>
    <r>
      <rPr>
        <b/>
        <i/>
        <u/>
        <sz val="13"/>
        <color rgb="FF00B050"/>
        <rFont val="Calibri"/>
        <family val="2"/>
        <scheme val="minor"/>
      </rPr>
      <t>but start by saving this file under a new name</t>
    </r>
    <r>
      <rPr>
        <b/>
        <i/>
        <sz val="13"/>
        <color rgb="FF00B050"/>
        <rFont val="Calibri"/>
        <family val="2"/>
        <scheme val="minor"/>
      </rPr>
      <t>,</t>
    </r>
    <r>
      <rPr>
        <b/>
        <sz val="13"/>
        <color rgb="FF00B050"/>
        <rFont val="Calibri"/>
        <family val="2"/>
        <scheme val="minor"/>
      </rPr>
      <t xml:space="preserve"> then select "Review -&gt; Unprotect Sheet" from the Excel action menu.</t>
    </r>
  </si>
  <si>
    <r>
      <t xml:space="preserve"> </t>
    </r>
    <r>
      <rPr>
        <b/>
        <i/>
        <u/>
        <sz val="14"/>
        <color rgb="FF7030A0"/>
        <rFont val="Calibri"/>
        <family val="2"/>
      </rPr>
      <t>You can stop here,</t>
    </r>
    <r>
      <rPr>
        <b/>
        <sz val="14"/>
        <color rgb="FF7030A0"/>
        <rFont val="Calibri"/>
        <family val="2"/>
      </rPr>
      <t xml:space="preserve"> using </t>
    </r>
    <r>
      <rPr>
        <b/>
        <i/>
        <u/>
        <sz val="14"/>
        <color rgb="FF7030A0"/>
        <rFont val="Calibri"/>
        <family val="2"/>
      </rPr>
      <t>your</t>
    </r>
    <r>
      <rPr>
        <b/>
        <sz val="14"/>
        <color rgb="FF7030A0"/>
        <rFont val="Calibri"/>
        <family val="2"/>
      </rPr>
      <t xml:space="preserve"> calculated</t>
    </r>
    <r>
      <rPr>
        <b/>
        <sz val="14"/>
        <color rgb="FF00B050"/>
        <rFont val="Calibri"/>
        <family val="2"/>
      </rPr>
      <t xml:space="preserve"> </t>
    </r>
    <r>
      <rPr>
        <b/>
        <sz val="14"/>
        <color rgb="FF00B0F0"/>
        <rFont val="Calibri"/>
        <family val="2"/>
      </rPr>
      <t>Maximum Permissible CoC Diameter</t>
    </r>
    <r>
      <rPr>
        <b/>
        <sz val="14"/>
        <color rgb="FF00B050"/>
        <rFont val="Calibri"/>
        <family val="2"/>
      </rPr>
      <t xml:space="preserve"> </t>
    </r>
    <r>
      <rPr>
        <b/>
        <sz val="14"/>
        <color rgb="FF7030A0"/>
        <rFont val="Calibri"/>
        <family val="2"/>
      </rPr>
      <t xml:space="preserve">with some </t>
    </r>
    <r>
      <rPr>
        <b/>
        <i/>
        <u/>
        <sz val="14"/>
        <color rgb="FF7030A0"/>
        <rFont val="Calibri"/>
        <family val="2"/>
      </rPr>
      <t>other</t>
    </r>
    <r>
      <rPr>
        <b/>
        <sz val="14"/>
        <color rgb="FF7030A0"/>
        <rFont val="Calibri"/>
        <family val="2"/>
      </rPr>
      <t xml:space="preserve"> DoF or Hyperfocal Distance calculator </t>
    </r>
    <r>
      <rPr>
        <b/>
        <i/>
        <u/>
        <sz val="14"/>
        <color rgb="FF7030A0"/>
        <rFont val="Calibri"/>
        <family val="2"/>
      </rPr>
      <t>that actually permits user-entry</t>
    </r>
    <r>
      <rPr>
        <b/>
        <sz val="14"/>
        <color rgb="FF7030A0"/>
        <rFont val="Calibri"/>
        <family val="2"/>
      </rPr>
      <t xml:space="preserve"> of a CoC Diameter,</t>
    </r>
  </si>
  <si>
    <r>
      <t xml:space="preserve"> </t>
    </r>
    <r>
      <rPr>
        <b/>
        <i/>
        <u/>
        <sz val="14"/>
        <color rgb="FF7030A0"/>
        <rFont val="Calibri"/>
        <family val="2"/>
      </rPr>
      <t>… or you can continue with this Worksheet,</t>
    </r>
    <r>
      <rPr>
        <b/>
        <sz val="14"/>
        <color rgb="FF7030A0"/>
        <rFont val="Calibri"/>
        <family val="2"/>
      </rPr>
      <t xml:space="preserve"> specifying your calculated </t>
    </r>
    <r>
      <rPr>
        <b/>
        <sz val="14"/>
        <color rgb="FF00B0F0"/>
        <rFont val="Calibri"/>
        <family val="2"/>
      </rPr>
      <t>Maximum Permissible CoC Diameter</t>
    </r>
    <r>
      <rPr>
        <b/>
        <sz val="14"/>
        <color rgb="FF7030A0"/>
        <rFont val="Calibri"/>
        <family val="2"/>
      </rPr>
      <t xml:space="preserve">, below, as an input for creating a custom </t>
    </r>
    <r>
      <rPr>
        <b/>
        <sz val="14"/>
        <color rgb="FF00B0F0"/>
        <rFont val="Calibri"/>
        <family val="2"/>
      </rPr>
      <t>Inverted Hyperfocal Distance Table</t>
    </r>
    <r>
      <rPr>
        <b/>
        <sz val="14"/>
        <color rgb="FF7030A0"/>
        <rFont val="Calibri"/>
        <family val="2"/>
      </rPr>
      <t>.</t>
    </r>
  </si>
  <si>
    <r>
      <t xml:space="preserve"> to experiment with the CoC value (in the yellow input field, below), to directly influence the f-Numbers shown in the table, independent of the calculated </t>
    </r>
    <r>
      <rPr>
        <b/>
        <sz val="14"/>
        <color rgb="FF00B0F0"/>
        <rFont val="Calibri"/>
        <family val="2"/>
      </rPr>
      <t>Max. CoC Diameter</t>
    </r>
    <r>
      <rPr>
        <b/>
        <sz val="14"/>
        <color rgb="FF00B050"/>
        <rFont val="Calibri"/>
        <family val="2"/>
      </rPr>
      <t>, above.)</t>
    </r>
  </si>
  <si>
    <r>
      <t xml:space="preserve"> Note that I did not force a connection between the </t>
    </r>
    <r>
      <rPr>
        <b/>
        <sz val="14"/>
        <color rgb="FF00B0F0"/>
        <rFont val="Calibri"/>
        <family val="2"/>
      </rPr>
      <t>Maximum Permissible CoC</t>
    </r>
    <r>
      <rPr>
        <b/>
        <sz val="14"/>
        <color rgb="FF00B050"/>
        <rFont val="Calibri"/>
        <family val="2"/>
      </rPr>
      <t xml:space="preserve"> calculated above, and the </t>
    </r>
    <r>
      <rPr>
        <b/>
        <sz val="14"/>
        <color rgb="FF00B0F0"/>
        <rFont val="Calibri"/>
        <family val="2"/>
      </rPr>
      <t>Inverted Hyperfocal Distance Table</t>
    </r>
    <r>
      <rPr>
        <b/>
        <sz val="14"/>
        <color rgb="FF00B050"/>
        <rFont val="Calibri"/>
        <family val="2"/>
      </rPr>
      <t>, below.  I wanted to facilitate the freedom</t>
    </r>
  </si>
  <si>
    <t>that I have taped to the battery compartment door of my</t>
  </si>
  <si>
    <t>This is an example of a hand-typed Hyperfocal Distance Table</t>
  </si>
  <si>
    <r>
      <t xml:space="preserve">customized </t>
    </r>
    <r>
      <rPr>
        <b/>
        <sz val="13"/>
        <color rgb="FF00B0F0"/>
        <rFont val="Calibri"/>
        <family val="2"/>
        <scheme val="minor"/>
      </rPr>
      <t>Inverted Hyperfocal Distance Table</t>
    </r>
    <r>
      <rPr>
        <b/>
        <sz val="13"/>
        <color rgb="FF0070C0"/>
        <rFont val="Calibri"/>
        <family val="2"/>
        <scheme val="minor"/>
      </rPr>
      <t>. It covers the FLs</t>
    </r>
  </si>
  <si>
    <t xml:space="preserve">I use with a Sony APS-C sensor (Venus Optics Laowa 9mm f/2.8, </t>
  </si>
  <si>
    <t>Sony E PZ 10-20mm f/4 G, and Sigma 18-50mm f/2.8 DC DN).</t>
  </si>
  <si>
    <r>
      <rPr>
        <b/>
        <sz val="13"/>
        <rFont val="Calibri"/>
        <family val="2"/>
        <scheme val="minor"/>
      </rPr>
      <t>Bosch GLM 165-40</t>
    </r>
    <r>
      <rPr>
        <b/>
        <sz val="13"/>
        <color rgb="FF0070C0"/>
        <rFont val="Calibri"/>
        <family val="2"/>
        <scheme val="minor"/>
      </rPr>
      <t>, having extracted distance data from my</t>
    </r>
  </si>
  <si>
    <t>only at f/7.1 (beyond which Diffraction would begin to inhibit my</t>
  </si>
  <si>
    <r>
      <rPr>
        <b/>
        <sz val="13"/>
        <color rgb="FF00B0F0"/>
        <rFont val="Calibri"/>
        <family val="2"/>
        <scheme val="minor"/>
      </rPr>
      <t>Desired Final Image Resolution</t>
    </r>
    <r>
      <rPr>
        <b/>
        <sz val="13"/>
        <color rgb="FF0070C0"/>
        <rFont val="Calibri"/>
        <family val="2"/>
        <scheme val="minor"/>
      </rPr>
      <t xml:space="preserve"> of 5.67 lp/mm (288 ppi), at my</t>
    </r>
  </si>
  <si>
    <r>
      <rPr>
        <b/>
        <sz val="13"/>
        <color rgb="FF00B0F0"/>
        <rFont val="Calibri"/>
        <family val="2"/>
        <scheme val="minor"/>
      </rPr>
      <t>Maximum Anticipated Enlargement Factor</t>
    </r>
    <r>
      <rPr>
        <b/>
        <sz val="13"/>
        <color rgb="FF0070C0"/>
        <rFont val="Calibri"/>
        <family val="2"/>
        <scheme val="minor"/>
      </rPr>
      <t xml:space="preserve"> and</t>
    </r>
  </si>
  <si>
    <r>
      <rPr>
        <b/>
        <sz val="13"/>
        <color rgb="FF00B0F0"/>
        <rFont val="Calibri"/>
        <family val="2"/>
        <scheme val="minor"/>
      </rPr>
      <t>Minimum Anticipated Viewing Distance</t>
    </r>
    <r>
      <rPr>
        <b/>
        <sz val="13"/>
        <color rgb="FF0070C0"/>
        <rFont val="Calibri"/>
        <family val="2"/>
        <scheme val="minor"/>
      </rPr>
      <t>.</t>
    </r>
  </si>
  <si>
    <t xml:space="preserve">Available at several retailers.                    </t>
  </si>
  <si>
    <t>Near and Hyperfocal distances shown for each FL, are appropriate</t>
  </si>
  <si>
    <r>
      <t xml:space="preserve">Proceed to the </t>
    </r>
    <r>
      <rPr>
        <b/>
        <sz val="16"/>
        <color rgb="FF00B0F0"/>
        <rFont val="Calibri"/>
        <family val="2"/>
        <scheme val="minor"/>
      </rPr>
      <t>"Calculator</t>
    </r>
    <r>
      <rPr>
        <b/>
        <sz val="16"/>
        <color rgb="FF00B050"/>
        <rFont val="Calibri"/>
        <family val="2"/>
        <scheme val="minor"/>
      </rPr>
      <t>" -or- "</t>
    </r>
    <r>
      <rPr>
        <b/>
        <sz val="16"/>
        <color rgb="FF00B0F0"/>
        <rFont val="Calibri"/>
        <family val="2"/>
        <scheme val="minor"/>
      </rPr>
      <t>Simple Calc</t>
    </r>
    <r>
      <rPr>
        <b/>
        <sz val="16"/>
        <color rgb="FF00B050"/>
        <rFont val="Calibri"/>
        <family val="2"/>
        <scheme val="minor"/>
      </rPr>
      <t>" -or- "</t>
    </r>
    <r>
      <rPr>
        <b/>
        <sz val="16"/>
        <color rgb="FF00B0F0"/>
        <rFont val="Calibri"/>
        <family val="2"/>
        <scheme val="minor"/>
      </rPr>
      <t>Ultra-Simple Calc</t>
    </r>
    <r>
      <rPr>
        <b/>
        <sz val="16"/>
        <color rgb="FF00B050"/>
        <rFont val="Calibri"/>
        <family val="2"/>
        <scheme val="minor"/>
      </rPr>
      <t>" tab, below (or dive further into the background material by first reading the "</t>
    </r>
    <r>
      <rPr>
        <b/>
        <sz val="16"/>
        <color rgb="FF00B0F0"/>
        <rFont val="Calibri"/>
        <family val="2"/>
        <scheme val="minor"/>
      </rPr>
      <t>Assertion</t>
    </r>
    <r>
      <rPr>
        <b/>
        <sz val="16"/>
        <color rgb="FF00B050"/>
        <rFont val="Calibri"/>
        <family val="2"/>
        <scheme val="minor"/>
      </rPr>
      <t>" tab).</t>
    </r>
  </si>
  <si>
    <r>
      <t xml:space="preserve">  Specify </t>
    </r>
    <r>
      <rPr>
        <b/>
        <i/>
        <u/>
        <sz val="12"/>
        <color rgb="FF00B050"/>
        <rFont val="Calibri"/>
        <family val="2"/>
        <scheme val="minor"/>
      </rPr>
      <t>your</t>
    </r>
    <r>
      <rPr>
        <b/>
        <sz val="12"/>
        <color rgb="FF00B050"/>
        <rFont val="Calibri"/>
        <family val="2"/>
        <scheme val="minor"/>
      </rPr>
      <t xml:space="preserve"> </t>
    </r>
    <r>
      <rPr>
        <b/>
        <sz val="12"/>
        <color rgb="FF00B0F0"/>
        <rFont val="Calibri"/>
        <family val="2"/>
        <scheme val="minor"/>
      </rPr>
      <t>Maximum Anticipated Enlargement Factor</t>
    </r>
    <r>
      <rPr>
        <b/>
        <sz val="12"/>
        <color rgb="FF00B050"/>
        <rFont val="Calibri"/>
        <family val="2"/>
        <scheme val="minor"/>
      </rPr>
      <t xml:space="preserve"> (the ratio of your largest anticipated print dimensions / sensor dimensions).            </t>
    </r>
  </si>
  <si>
    <r>
      <t xml:space="preserve">  At any point, while using this </t>
    </r>
    <r>
      <rPr>
        <b/>
        <sz val="12"/>
        <color rgb="FF00B0F0"/>
        <rFont val="Calibri"/>
        <family val="2"/>
        <scheme val="minor"/>
      </rPr>
      <t>"Ultra-Simple Calculator</t>
    </r>
    <r>
      <rPr>
        <b/>
        <sz val="12"/>
        <color rgb="FF0070C0"/>
        <rFont val="Calibri"/>
        <family val="2"/>
        <scheme val="minor"/>
      </rPr>
      <t>," you can see detailed instructions regarding any input or output field, at the more detailed, "</t>
    </r>
    <r>
      <rPr>
        <b/>
        <sz val="12"/>
        <color rgb="FF00B0F0"/>
        <rFont val="Calibri"/>
        <family val="2"/>
        <scheme val="minor"/>
      </rPr>
      <t>Calculator</t>
    </r>
    <r>
      <rPr>
        <b/>
        <sz val="12"/>
        <color rgb="FF0070C0"/>
        <rFont val="Calibri"/>
        <family val="2"/>
        <scheme val="minor"/>
      </rPr>
      <t>" tab, below.  Also see the "</t>
    </r>
    <r>
      <rPr>
        <b/>
        <sz val="12"/>
        <color rgb="FF00B0F0"/>
        <rFont val="Calibri"/>
        <family val="2"/>
        <scheme val="minor"/>
      </rPr>
      <t>Intro</t>
    </r>
    <r>
      <rPr>
        <b/>
        <sz val="12"/>
        <color rgb="FF0070C0"/>
        <rFont val="Calibri"/>
        <family val="2"/>
        <scheme val="minor"/>
      </rPr>
      <t>" tab.</t>
    </r>
  </si>
  <si>
    <r>
      <t xml:space="preserve">Ultra-Simple Calculator </t>
    </r>
    <r>
      <rPr>
        <sz val="18"/>
        <color rgb="FF00B0F0"/>
        <rFont val="Calibri"/>
        <family val="2"/>
        <scheme val="minor"/>
      </rPr>
      <t xml:space="preserve">(minimal text) </t>
    </r>
    <r>
      <rPr>
        <b/>
        <sz val="18"/>
        <color rgb="FF00B0F0"/>
        <rFont val="Calibri"/>
        <family val="2"/>
        <scheme val="minor"/>
      </rPr>
      <t>for a customized CoC Diameter and Inverted Hyperfocal Distance Table</t>
    </r>
  </si>
  <si>
    <t>I made the following post at a DPReview forum.  It summarizes the problem and the solution:</t>
  </si>
  <si>
    <t>FL</t>
  </si>
  <si>
    <t xml:space="preserve">Near </t>
  </si>
  <si>
    <t>mm</t>
  </si>
  <si>
    <t xml:space="preserve">For use only at f/ </t>
  </si>
  <si>
    <t xml:space="preserve">for a Max. CoC of  </t>
  </si>
  <si>
    <t>Hyperfocal Distance, in m = Focal Length^2 / (f-Number * Maximum Permissible CoC Diameter, in mm) / 1000</t>
  </si>
  <si>
    <t>Focal Lengths are highlighted as yellow INPUT fields, so feel free to customize the table by overwriting the default values, top-to-bottom, to cover your shortest primes. (E.g.:  9, 12, 16, 23, and 30)</t>
  </si>
  <si>
    <r>
      <t xml:space="preserve">Providing Near and Hyperfocal Distances, for the f-Number at which Diffraction will just begin to inhibit your Desired Final Image Resolution (scaled to </t>
    </r>
    <r>
      <rPr>
        <b/>
        <i/>
        <u/>
        <sz val="13.5"/>
        <color rgb="FF0070C0"/>
        <rFont val="Calibri"/>
        <family val="2"/>
        <scheme val="minor"/>
      </rPr>
      <t>your</t>
    </r>
    <r>
      <rPr>
        <b/>
        <sz val="13.5"/>
        <color rgb="FF0070C0"/>
        <rFont val="Calibri"/>
        <family val="2"/>
        <scheme val="minor"/>
      </rPr>
      <t xml:space="preserve"> calculated Maximum CoC Diameter)</t>
    </r>
  </si>
  <si>
    <t>Abbreviated Hyperfocal Distance Table (covers only the f-Number at which the greatest DoF can be recorded without concern for Diffraction)</t>
  </si>
  <si>
    <t>Print or take a screenshot after customizing this table, for reference in the field (accurately measuring Near and Focus Distances with a laser distance measure).</t>
  </si>
  <si>
    <t>v4.9</t>
  </si>
  <si>
    <t xml:space="preserve">                      </t>
  </si>
  <si>
    <t xml:space="preserve">  Input fields are highlighted in yellow. </t>
  </si>
  <si>
    <t xml:space="preserve"> in.</t>
  </si>
  <si>
    <r>
      <t xml:space="preserve"> Specify a carefully considered </t>
    </r>
    <r>
      <rPr>
        <b/>
        <sz val="12"/>
        <color rgb="FF00B0F0"/>
        <rFont val="Calibri"/>
        <family val="2"/>
        <scheme val="minor"/>
      </rPr>
      <t>Maximum Permissible Circle of Confusion,</t>
    </r>
    <r>
      <rPr>
        <b/>
        <sz val="12"/>
        <color rgb="FF00B050"/>
        <rFont val="Calibri"/>
        <family val="2"/>
        <scheme val="minor"/>
      </rPr>
      <t xml:space="preserve"> using </t>
    </r>
    <r>
      <rPr>
        <b/>
        <sz val="12"/>
        <color rgb="FF00B0F0"/>
        <rFont val="Calibri"/>
        <family val="2"/>
        <scheme val="minor"/>
      </rPr>
      <t>the value calculated above</t>
    </r>
    <r>
      <rPr>
        <b/>
        <sz val="12"/>
        <color rgb="FF00B050"/>
        <rFont val="Calibri"/>
        <family val="2"/>
        <scheme val="minor"/>
      </rPr>
      <t xml:space="preserve">, </t>
    </r>
    <r>
      <rPr>
        <b/>
        <i/>
        <sz val="12"/>
        <color rgb="FF00B050"/>
        <rFont val="Calibri"/>
        <family val="2"/>
        <scheme val="minor"/>
      </rPr>
      <t xml:space="preserve">or </t>
    </r>
    <r>
      <rPr>
        <b/>
        <i/>
        <sz val="12"/>
        <color rgb="FF00B0F0"/>
        <rFont val="Calibri"/>
        <family val="2"/>
        <scheme val="minor"/>
      </rPr>
      <t xml:space="preserve">a </t>
    </r>
    <r>
      <rPr>
        <b/>
        <i/>
        <u/>
        <sz val="12"/>
        <color rgb="FF00B0F0"/>
        <rFont val="Calibri"/>
        <family val="2"/>
        <scheme val="minor"/>
      </rPr>
      <t>different</t>
    </r>
    <r>
      <rPr>
        <b/>
        <i/>
        <sz val="12"/>
        <color rgb="FF00B0F0"/>
        <rFont val="Calibri"/>
        <family val="2"/>
        <scheme val="minor"/>
      </rPr>
      <t xml:space="preserve"> value of your choice</t>
    </r>
    <r>
      <rPr>
        <b/>
        <sz val="12"/>
        <color rgb="FF00B050"/>
        <rFont val="Calibri"/>
        <family val="2"/>
        <scheme val="minor"/>
      </rPr>
      <t xml:space="preserve"> (for experimentation, while watching the table, below.)</t>
    </r>
  </si>
  <si>
    <r>
      <t xml:space="preserve">Enter this </t>
    </r>
    <r>
      <rPr>
        <b/>
        <sz val="12"/>
        <color rgb="FF00B0F0"/>
        <rFont val="Calibri"/>
        <family val="2"/>
        <scheme val="minor"/>
      </rPr>
      <t>Estimated Largest Possible Enlargement Factor</t>
    </r>
    <r>
      <rPr>
        <b/>
        <sz val="12"/>
        <color rgb="FF00B050"/>
        <rFont val="Calibri"/>
        <family val="2"/>
        <scheme val="minor"/>
      </rPr>
      <t xml:space="preserve"> as your </t>
    </r>
    <r>
      <rPr>
        <b/>
        <sz val="12"/>
        <color rgb="FF00B0F0"/>
        <rFont val="Calibri"/>
        <family val="2"/>
        <scheme val="minor"/>
      </rPr>
      <t>Anticipated Maximum Enlargement Factor,</t>
    </r>
    <r>
      <rPr>
        <b/>
        <sz val="12"/>
        <color rgb="FF00B050"/>
        <rFont val="Calibri"/>
        <family val="2"/>
        <scheme val="minor"/>
      </rPr>
      <t xml:space="preserve"> at the top of this section, </t>
    </r>
    <r>
      <rPr>
        <b/>
        <i/>
        <u/>
        <sz val="12"/>
        <color rgb="FF00B050"/>
        <rFont val="Calibri"/>
        <family val="2"/>
        <scheme val="minor"/>
      </rPr>
      <t>only if you will sometimes make prints this large!</t>
    </r>
  </si>
  <si>
    <t>Warning:  For ease of scrolling down through lines of text that reside between input fields, this worksheet is "unprotected" (as specified in the Review action menu, above).  Try not to make unintentional changes in other cells.</t>
  </si>
  <si>
    <t>… I divide that f-Number at which the Airy Disk diameter matches the CoC diameter, by the constant 1.414.</t>
  </si>
  <si>
    <t>My "hacked" maximum permissible f-Number at which a Desired Final Image Resolution will not be affected by visible diffraction =  Calculated Max. Permissible CoC Diameter  /  0.00135383  / 1.414</t>
  </si>
  <si>
    <r>
      <t xml:space="preserve">      If you feel like jumping right into using the simplest of three calculator worksheets, without understanding what they do, select the </t>
    </r>
    <r>
      <rPr>
        <b/>
        <sz val="14"/>
        <color rgb="FF00B0F0"/>
        <rFont val="Calibri"/>
        <family val="2"/>
        <scheme val="minor"/>
      </rPr>
      <t>"Ultra-Simple Calc"</t>
    </r>
    <r>
      <rPr>
        <b/>
        <sz val="14"/>
        <color theme="4"/>
        <rFont val="Calibri"/>
        <family val="2"/>
        <scheme val="minor"/>
      </rPr>
      <t xml:space="preserve"> worksheet, at the bottom.</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</si>
</sst>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000"/>
    <numFmt numFmtId="166" formatCode="0.00000"/>
  </numFmts>
  <fonts count="222" x14ac:knownFonts="1">
    <font>
      <sz val="11"/>
      <color theme="1"/>
      <name val="Calibri"/>
      <family val="2"/>
      <scheme val="minor"/>
    </font>
    <font>
      <b/>
      <sz val="11"/>
      <color theme="0"/>
      <name val="Calibri"/>
      <family val="2"/>
      <scheme val="minor"/>
    </font>
    <font>
      <b/>
      <sz val="11"/>
      <color theme="1"/>
      <name val="Calibri"/>
      <family val="2"/>
      <scheme val="minor"/>
    </font>
    <font>
      <b/>
      <sz val="14"/>
      <color theme="1"/>
      <name val="Calibri"/>
      <family val="2"/>
      <scheme val="minor"/>
    </font>
    <font>
      <b/>
      <sz val="11"/>
      <color rgb="FF00B050"/>
      <name val="Calibri"/>
      <family val="2"/>
      <scheme val="minor"/>
    </font>
    <font>
      <sz val="8"/>
      <name val="Calibri"/>
      <family val="2"/>
      <scheme val="minor"/>
    </font>
    <font>
      <u/>
      <sz val="11"/>
      <color theme="10"/>
      <name val="Calibri"/>
      <family val="2"/>
      <scheme val="minor"/>
    </font>
    <font>
      <b/>
      <sz val="11"/>
      <color rgb="FFFF0000"/>
      <name val="Calibri"/>
      <family val="2"/>
      <scheme val="minor"/>
    </font>
    <font>
      <b/>
      <sz val="12"/>
      <color theme="1"/>
      <name val="Calibri"/>
      <family val="2"/>
      <scheme val="minor"/>
    </font>
    <font>
      <sz val="11"/>
      <color rgb="FFFF0000"/>
      <name val="Calibri"/>
      <family val="2"/>
      <scheme val="minor"/>
    </font>
    <font>
      <sz val="12"/>
      <color theme="1"/>
      <name val="Calibri"/>
      <family val="2"/>
      <scheme val="minor"/>
    </font>
    <font>
      <sz val="11"/>
      <color rgb="FF0070C0"/>
      <name val="Calibri"/>
      <family val="2"/>
      <scheme val="minor"/>
    </font>
    <font>
      <b/>
      <sz val="11"/>
      <color rgb="FF0070C0"/>
      <name val="Calibri"/>
      <family val="2"/>
      <scheme val="minor"/>
    </font>
    <font>
      <b/>
      <sz val="11"/>
      <name val="Calibri"/>
      <family val="2"/>
      <scheme val="minor"/>
    </font>
    <font>
      <sz val="11"/>
      <name val="Calibri"/>
      <family val="2"/>
      <scheme val="minor"/>
    </font>
    <font>
      <b/>
      <i/>
      <u/>
      <sz val="11"/>
      <color rgb="FF0070C0"/>
      <name val="Calibri"/>
      <family val="2"/>
      <scheme val="minor"/>
    </font>
    <font>
      <u/>
      <sz val="11"/>
      <color rgb="FF0070C0"/>
      <name val="Calibri"/>
      <family val="2"/>
      <scheme val="minor"/>
    </font>
    <font>
      <u/>
      <sz val="11"/>
      <name val="Calibri"/>
      <family val="2"/>
      <scheme val="minor"/>
    </font>
    <font>
      <sz val="11"/>
      <color theme="4" tint="-0.249977111117893"/>
      <name val="Calibri"/>
      <family val="2"/>
      <scheme val="minor"/>
    </font>
    <font>
      <u/>
      <sz val="11"/>
      <color theme="4" tint="-0.249977111117893"/>
      <name val="Calibri"/>
      <family val="2"/>
      <scheme val="minor"/>
    </font>
    <font>
      <b/>
      <sz val="11"/>
      <color rgb="FF00B0F0"/>
      <name val="Calibri"/>
      <family val="2"/>
      <scheme val="minor"/>
    </font>
    <font>
      <b/>
      <sz val="12"/>
      <color rgb="FF00B050"/>
      <name val="Calibri"/>
      <family val="2"/>
      <scheme val="minor"/>
    </font>
    <font>
      <b/>
      <sz val="14"/>
      <color rgb="FF00B050"/>
      <name val="Calibri"/>
      <family val="2"/>
      <scheme val="minor"/>
    </font>
    <font>
      <b/>
      <u/>
      <sz val="11"/>
      <color rgb="FF00B050"/>
      <name val="Calibri"/>
      <family val="2"/>
      <scheme val="minor"/>
    </font>
    <font>
      <b/>
      <sz val="14"/>
      <color rgb="FF0070C0"/>
      <name val="Calibri"/>
      <family val="2"/>
    </font>
    <font>
      <u/>
      <sz val="12"/>
      <color theme="10"/>
      <name val="Calibri"/>
      <family val="2"/>
      <scheme val="minor"/>
    </font>
    <font>
      <b/>
      <sz val="12"/>
      <color rgb="FF0070C0"/>
      <name val="Calibri"/>
      <family val="2"/>
    </font>
    <font>
      <sz val="12"/>
      <color rgb="FF0070C0"/>
      <name val="Calibri"/>
      <family val="2"/>
    </font>
    <font>
      <b/>
      <sz val="12"/>
      <color rgb="FF0070C0"/>
      <name val="Calibri"/>
      <family val="2"/>
      <scheme val="minor"/>
    </font>
    <font>
      <sz val="12"/>
      <color rgb="FFFF0000"/>
      <name val="Calibri"/>
      <family val="2"/>
      <scheme val="minor"/>
    </font>
    <font>
      <sz val="11"/>
      <color rgb="FF00B0F0"/>
      <name val="Calibri"/>
      <family val="2"/>
      <scheme val="minor"/>
    </font>
    <font>
      <sz val="72"/>
      <color theme="1"/>
      <name val="Calibri"/>
      <family val="2"/>
    </font>
    <font>
      <sz val="11"/>
      <color rgb="FF002060"/>
      <name val="Calibri"/>
      <family val="2"/>
    </font>
    <font>
      <b/>
      <sz val="12"/>
      <name val="Calibri"/>
      <family val="2"/>
      <scheme val="minor"/>
    </font>
    <font>
      <b/>
      <sz val="11.5"/>
      <color rgb="FF0070C0"/>
      <name val="Calibri"/>
      <family val="2"/>
      <scheme val="minor"/>
    </font>
    <font>
      <sz val="11.5"/>
      <color rgb="FF0070C0"/>
      <name val="Calibri"/>
      <family val="2"/>
      <scheme val="minor"/>
    </font>
    <font>
      <u/>
      <sz val="11.5"/>
      <color rgb="FF0070C0"/>
      <name val="Calibri"/>
      <family val="2"/>
      <scheme val="minor"/>
    </font>
    <font>
      <b/>
      <sz val="16"/>
      <color theme="1"/>
      <name val="Calibri"/>
      <family val="2"/>
      <scheme val="minor"/>
    </font>
    <font>
      <b/>
      <sz val="10"/>
      <color theme="1"/>
      <name val="Calibri"/>
      <family val="2"/>
      <scheme val="minor"/>
    </font>
    <font>
      <b/>
      <sz val="14"/>
      <color rgb="FF00B050"/>
      <name val="Calibri"/>
      <family val="2"/>
    </font>
    <font>
      <b/>
      <sz val="14"/>
      <color rgb="FFFF0000"/>
      <name val="Calibri"/>
      <family val="2"/>
      <scheme val="minor"/>
    </font>
    <font>
      <b/>
      <sz val="14"/>
      <color rgb="FF0070C0"/>
      <name val="Calibri"/>
      <family val="2"/>
      <scheme val="minor"/>
    </font>
    <font>
      <b/>
      <sz val="16"/>
      <color rgb="FF0070C0"/>
      <name val="Calibri"/>
      <family val="2"/>
      <scheme val="minor"/>
    </font>
    <font>
      <b/>
      <sz val="18"/>
      <color rgb="FF0070C0"/>
      <name val="Calibri"/>
      <family val="2"/>
      <scheme val="minor"/>
    </font>
    <font>
      <b/>
      <sz val="12"/>
      <color rgb="FFFF0000"/>
      <name val="Calibri"/>
      <family val="2"/>
      <scheme val="minor"/>
    </font>
    <font>
      <b/>
      <sz val="12"/>
      <color rgb="FF00B0F0"/>
      <name val="Calibri"/>
      <family val="2"/>
      <scheme val="minor"/>
    </font>
    <font>
      <b/>
      <i/>
      <u/>
      <sz val="11"/>
      <color theme="1"/>
      <name val="Calibri"/>
      <family val="2"/>
      <scheme val="minor"/>
    </font>
    <font>
      <b/>
      <sz val="13.5"/>
      <color rgb="FF0070C0"/>
      <name val="Calibri"/>
      <family val="2"/>
      <scheme val="minor"/>
    </font>
    <font>
      <b/>
      <i/>
      <u/>
      <sz val="14"/>
      <color rgb="FF0070C0"/>
      <name val="Calibri"/>
      <family val="2"/>
      <scheme val="minor"/>
    </font>
    <font>
      <sz val="17"/>
      <color theme="1"/>
      <name val="Calibri"/>
      <family val="2"/>
      <scheme val="minor"/>
    </font>
    <font>
      <b/>
      <sz val="13"/>
      <color theme="1"/>
      <name val="Calibri"/>
      <family val="2"/>
      <scheme val="minor"/>
    </font>
    <font>
      <b/>
      <i/>
      <sz val="12"/>
      <color rgb="FF00B050"/>
      <name val="Calibri"/>
      <family val="2"/>
      <scheme val="minor"/>
    </font>
    <font>
      <b/>
      <i/>
      <sz val="11"/>
      <color rgb="FF0070C0"/>
      <name val="Calibri"/>
      <family val="2"/>
      <scheme val="minor"/>
    </font>
    <font>
      <b/>
      <i/>
      <sz val="12"/>
      <color rgb="FFFF0000"/>
      <name val="Calibri"/>
      <family val="2"/>
      <scheme val="minor"/>
    </font>
    <font>
      <b/>
      <sz val="18"/>
      <color rgb="FF00B050"/>
      <name val="Calibri"/>
      <family val="2"/>
      <scheme val="minor"/>
    </font>
    <font>
      <b/>
      <u/>
      <sz val="11.5"/>
      <color rgb="FF0070C0"/>
      <name val="Calibri"/>
      <family val="2"/>
      <scheme val="minor"/>
    </font>
    <font>
      <b/>
      <sz val="16"/>
      <color rgb="FF00B050"/>
      <name val="Calibri"/>
      <family val="2"/>
      <scheme val="minor"/>
    </font>
    <font>
      <b/>
      <i/>
      <u/>
      <sz val="16"/>
      <color rgb="FF00B050"/>
      <name val="Calibri"/>
      <family val="2"/>
      <scheme val="minor"/>
    </font>
    <font>
      <b/>
      <sz val="10"/>
      <color theme="0"/>
      <name val="Calibri"/>
      <family val="2"/>
      <scheme val="minor"/>
    </font>
    <font>
      <b/>
      <sz val="9"/>
      <color theme="1"/>
      <name val="Calibri"/>
      <family val="2"/>
      <scheme val="minor"/>
    </font>
    <font>
      <b/>
      <i/>
      <sz val="11"/>
      <color theme="1"/>
      <name val="Calibri"/>
      <family val="2"/>
      <scheme val="minor"/>
    </font>
    <font>
      <b/>
      <sz val="14"/>
      <color rgb="FF00B0F0"/>
      <name val="Calibri"/>
      <family val="2"/>
      <scheme val="minor"/>
    </font>
    <font>
      <b/>
      <i/>
      <u/>
      <sz val="12"/>
      <color rgb="FF00B0F0"/>
      <name val="Calibri"/>
      <family val="2"/>
      <scheme val="minor"/>
    </font>
    <font>
      <b/>
      <i/>
      <sz val="12"/>
      <color rgb="FF7030A0"/>
      <name val="Calibri"/>
      <family val="2"/>
      <scheme val="minor"/>
    </font>
    <font>
      <b/>
      <u/>
      <sz val="12"/>
      <color rgb="FF7030A0"/>
      <name val="Calibri"/>
      <family val="2"/>
      <scheme val="minor"/>
    </font>
    <font>
      <b/>
      <sz val="11"/>
      <color rgb="FF7030A0"/>
      <name val="Calibri"/>
      <family val="2"/>
      <scheme val="minor"/>
    </font>
    <font>
      <b/>
      <sz val="14"/>
      <color rgb="FF7030A0"/>
      <name val="Calibri"/>
      <family val="2"/>
      <scheme val="minor"/>
    </font>
    <font>
      <b/>
      <i/>
      <u/>
      <sz val="12"/>
      <color rgb="FF0070C0"/>
      <name val="Calibri"/>
      <family val="2"/>
      <scheme val="minor"/>
    </font>
    <font>
      <sz val="11"/>
      <color rgb="FF00B050"/>
      <name val="Calibri"/>
      <family val="2"/>
      <scheme val="minor"/>
    </font>
    <font>
      <b/>
      <sz val="14"/>
      <color rgb="FF00B0F0"/>
      <name val="Calibri"/>
      <family val="2"/>
    </font>
    <font>
      <b/>
      <i/>
      <sz val="14"/>
      <color rgb="FF0070C0"/>
      <name val="Calibri"/>
      <family val="2"/>
      <scheme val="minor"/>
    </font>
    <font>
      <b/>
      <i/>
      <sz val="11"/>
      <color rgb="FF00B0F0"/>
      <name val="Calibri"/>
      <family val="2"/>
      <scheme val="minor"/>
    </font>
    <font>
      <b/>
      <sz val="12"/>
      <color rgb="FF7030A0"/>
      <name val="Calibri"/>
      <family val="2"/>
      <scheme val="minor"/>
    </font>
    <font>
      <b/>
      <i/>
      <sz val="12"/>
      <color rgb="FF0070C0"/>
      <name val="Calibri"/>
      <family val="2"/>
      <scheme val="minor"/>
    </font>
    <font>
      <b/>
      <i/>
      <sz val="12"/>
      <color rgb="FF00B0F0"/>
      <name val="Calibri"/>
      <family val="2"/>
      <scheme val="minor"/>
    </font>
    <font>
      <sz val="12"/>
      <color rgb="FF002060"/>
      <name val="Calibri"/>
      <family val="2"/>
    </font>
    <font>
      <sz val="12"/>
      <color rgb="FF0070C0"/>
      <name val="Calibri"/>
      <family val="2"/>
      <scheme val="minor"/>
    </font>
    <font>
      <b/>
      <sz val="12"/>
      <color rgb="FF00B0F0"/>
      <name val="Calibri"/>
      <family val="2"/>
    </font>
    <font>
      <b/>
      <i/>
      <sz val="12"/>
      <color rgb="FF00B0F0"/>
      <name val="Calibri"/>
      <family val="2"/>
    </font>
    <font>
      <b/>
      <sz val="12"/>
      <color rgb="FF7030A0"/>
      <name val="Calibri"/>
      <family val="2"/>
    </font>
    <font>
      <b/>
      <sz val="10"/>
      <color rgb="FFFF0000"/>
      <name val="Calibri"/>
      <family val="2"/>
      <scheme val="minor"/>
    </font>
    <font>
      <b/>
      <sz val="16"/>
      <color rgb="FF7030A0"/>
      <name val="Calibri"/>
      <family val="2"/>
      <scheme val="minor"/>
    </font>
    <font>
      <b/>
      <u/>
      <sz val="12"/>
      <color rgb="FF0070C0"/>
      <name val="Calibri"/>
      <family val="2"/>
      <scheme val="minor"/>
    </font>
    <font>
      <b/>
      <i/>
      <u/>
      <sz val="14"/>
      <color rgb="FF00B050"/>
      <name val="Calibri"/>
      <family val="2"/>
      <scheme val="minor"/>
    </font>
    <font>
      <b/>
      <i/>
      <sz val="14"/>
      <color rgb="FF00B050"/>
      <name val="Calibri"/>
      <family val="2"/>
      <scheme val="minor"/>
    </font>
    <font>
      <sz val="14"/>
      <color rgb="FF00B050"/>
      <name val="Calibri"/>
      <family val="2"/>
    </font>
    <font>
      <b/>
      <sz val="16"/>
      <color rgb="FFFF0000"/>
      <name val="Calibri"/>
      <family val="2"/>
      <scheme val="minor"/>
    </font>
    <font>
      <b/>
      <i/>
      <u/>
      <sz val="14"/>
      <color rgb="FFFF0000"/>
      <name val="Calibri"/>
      <family val="2"/>
      <scheme val="minor"/>
    </font>
    <font>
      <b/>
      <sz val="12"/>
      <color rgb="FF002060"/>
      <name val="Calibri"/>
      <family val="2"/>
      <scheme val="minor"/>
    </font>
    <font>
      <b/>
      <sz val="11"/>
      <color rgb="FF002060"/>
      <name val="Calibri"/>
      <family val="2"/>
      <scheme val="minor"/>
    </font>
    <font>
      <sz val="11"/>
      <color rgb="FF002060"/>
      <name val="Calibri"/>
      <family val="2"/>
      <scheme val="minor"/>
    </font>
    <font>
      <sz val="12"/>
      <color rgb="FF7030A0"/>
      <name val="Calibri"/>
      <family val="2"/>
      <scheme val="minor"/>
    </font>
    <font>
      <b/>
      <sz val="13"/>
      <color rgb="FF0070C0"/>
      <name val="Calibri"/>
      <family val="2"/>
      <scheme val="minor"/>
    </font>
    <font>
      <b/>
      <i/>
      <sz val="16"/>
      <color rgb="FF00B0F0"/>
      <name val="Calibri"/>
      <family val="2"/>
      <scheme val="minor"/>
    </font>
    <font>
      <b/>
      <i/>
      <u/>
      <sz val="16"/>
      <color rgb="FF00B0F0"/>
      <name val="Calibri"/>
      <family val="2"/>
      <scheme val="minor"/>
    </font>
    <font>
      <sz val="16"/>
      <color rgb="FF0070C0"/>
      <name val="Calibri"/>
      <family val="2"/>
      <scheme val="minor"/>
    </font>
    <font>
      <sz val="16"/>
      <color theme="1"/>
      <name val="Calibri"/>
      <family val="2"/>
      <scheme val="minor"/>
    </font>
    <font>
      <b/>
      <sz val="20"/>
      <color theme="1"/>
      <name val="Calibri"/>
      <family val="2"/>
      <scheme val="minor"/>
    </font>
    <font>
      <b/>
      <sz val="13"/>
      <color rgb="FF0070C0"/>
      <name val="Calibri"/>
      <family val="2"/>
    </font>
    <font>
      <sz val="13"/>
      <color rgb="FF0070C0"/>
      <name val="Calibri"/>
      <family val="2"/>
      <scheme val="minor"/>
    </font>
    <font>
      <b/>
      <i/>
      <sz val="13"/>
      <color rgb="FFFF0000"/>
      <name val="Calibri"/>
      <family val="2"/>
    </font>
    <font>
      <b/>
      <sz val="13"/>
      <color rgb="FFFF0000"/>
      <name val="Calibri"/>
      <family val="2"/>
    </font>
    <font>
      <b/>
      <sz val="13"/>
      <color theme="1"/>
      <name val="Calibri"/>
      <family val="2"/>
    </font>
    <font>
      <b/>
      <i/>
      <sz val="11"/>
      <color rgb="FFFF0000"/>
      <name val="Calibri"/>
      <family val="2"/>
      <scheme val="minor"/>
    </font>
    <font>
      <b/>
      <i/>
      <u/>
      <sz val="11"/>
      <color rgb="FFFF0000"/>
      <name val="Calibri"/>
      <family val="2"/>
      <scheme val="minor"/>
    </font>
    <font>
      <b/>
      <sz val="11"/>
      <color theme="4"/>
      <name val="Calibri"/>
      <family val="2"/>
      <scheme val="minor"/>
    </font>
    <font>
      <b/>
      <i/>
      <sz val="11"/>
      <color theme="4"/>
      <name val="Calibri"/>
      <family val="2"/>
      <scheme val="minor"/>
    </font>
    <font>
      <b/>
      <i/>
      <sz val="18"/>
      <color rgb="FF00B0F0"/>
      <name val="Calibri"/>
      <family val="2"/>
      <scheme val="minor"/>
    </font>
    <font>
      <b/>
      <sz val="15.5"/>
      <color rgb="FF00B050"/>
      <name val="Calibri"/>
      <family val="2"/>
      <scheme val="minor"/>
    </font>
    <font>
      <b/>
      <i/>
      <u/>
      <sz val="15.5"/>
      <color rgb="FF00B050"/>
      <name val="Calibri"/>
      <family val="2"/>
      <scheme val="minor"/>
    </font>
    <font>
      <b/>
      <i/>
      <sz val="12"/>
      <color theme="1"/>
      <name val="Calibri"/>
      <family val="2"/>
      <scheme val="minor"/>
    </font>
    <font>
      <b/>
      <i/>
      <sz val="15.5"/>
      <color rgb="FF00B0F0"/>
      <name val="Calibri"/>
      <family val="2"/>
      <scheme val="minor"/>
    </font>
    <font>
      <b/>
      <i/>
      <u/>
      <sz val="12"/>
      <color rgb="FF7030A0"/>
      <name val="Calibri"/>
      <family val="2"/>
      <scheme val="minor"/>
    </font>
    <font>
      <b/>
      <sz val="18"/>
      <color theme="1"/>
      <name val="Calibri"/>
      <family val="2"/>
      <scheme val="minor"/>
    </font>
    <font>
      <b/>
      <sz val="16"/>
      <color rgb="FF00B0F0"/>
      <name val="Calibri"/>
      <family val="2"/>
      <scheme val="minor"/>
    </font>
    <font>
      <b/>
      <i/>
      <u/>
      <sz val="14"/>
      <color rgb="FF00B050"/>
      <name val="Calibri"/>
      <family val="2"/>
    </font>
    <font>
      <b/>
      <i/>
      <sz val="14"/>
      <color rgb="FFFF0000"/>
      <name val="Calibri"/>
      <family val="2"/>
      <scheme val="minor"/>
    </font>
    <font>
      <b/>
      <u/>
      <sz val="14"/>
      <color rgb="FFFF0000"/>
      <name val="Calibri"/>
      <family val="2"/>
      <scheme val="minor"/>
    </font>
    <font>
      <b/>
      <i/>
      <u/>
      <sz val="13"/>
      <color rgb="FFFF0000"/>
      <name val="Calibri"/>
      <family val="2"/>
      <scheme val="minor"/>
    </font>
    <font>
      <b/>
      <sz val="13"/>
      <color rgb="FFFF0000"/>
      <name val="Calibri"/>
      <family val="2"/>
      <scheme val="minor"/>
    </font>
    <font>
      <b/>
      <sz val="13"/>
      <color rgb="FF00B050"/>
      <name val="Calibri"/>
      <family val="2"/>
      <scheme val="minor"/>
    </font>
    <font>
      <b/>
      <sz val="18"/>
      <color rgb="FF00B0F0"/>
      <name val="Calibri"/>
      <family val="2"/>
      <scheme val="minor"/>
    </font>
    <font>
      <b/>
      <sz val="12"/>
      <color theme="4"/>
      <name val="Calibri"/>
      <family val="2"/>
      <scheme val="minor"/>
    </font>
    <font>
      <sz val="11"/>
      <color rgb="FF7030A0"/>
      <name val="Calibri"/>
      <family val="2"/>
      <scheme val="minor"/>
    </font>
    <font>
      <b/>
      <u/>
      <sz val="11"/>
      <color rgb="FF7030A0"/>
      <name val="Calibri"/>
      <family val="2"/>
      <scheme val="minor"/>
    </font>
    <font>
      <b/>
      <sz val="13.5"/>
      <color rgb="FF00B0F0"/>
      <name val="Calibri"/>
      <family val="2"/>
      <scheme val="minor"/>
    </font>
    <font>
      <u/>
      <sz val="11"/>
      <color rgb="FF7030A0"/>
      <name val="Calibri"/>
      <family val="2"/>
      <scheme val="minor"/>
    </font>
    <font>
      <sz val="11"/>
      <color theme="1"/>
      <name val="Calibri"/>
      <family val="2"/>
    </font>
    <font>
      <b/>
      <i/>
      <u/>
      <sz val="12"/>
      <color rgb="FF00B050"/>
      <name val="Calibri"/>
      <family val="2"/>
      <scheme val="minor"/>
    </font>
    <font>
      <sz val="12"/>
      <name val="Calibri"/>
      <family val="2"/>
      <scheme val="minor"/>
    </font>
    <font>
      <b/>
      <i/>
      <u/>
      <sz val="12"/>
      <color rgb="FFFF0000"/>
      <name val="Calibri"/>
      <family val="2"/>
      <scheme val="minor"/>
    </font>
    <font>
      <b/>
      <i/>
      <sz val="14"/>
      <color rgb="FF7030A0"/>
      <name val="Calibri"/>
      <family val="2"/>
    </font>
    <font>
      <b/>
      <i/>
      <sz val="12"/>
      <color rgb="FFFF0000"/>
      <name val="Calibri"/>
      <family val="2"/>
    </font>
    <font>
      <b/>
      <i/>
      <u/>
      <sz val="12"/>
      <color rgb="FFFF0000"/>
      <name val="Calibri"/>
      <family val="2"/>
    </font>
    <font>
      <b/>
      <i/>
      <sz val="12"/>
      <color rgb="FF7030A0"/>
      <name val="Calibri"/>
      <family val="2"/>
    </font>
    <font>
      <b/>
      <sz val="12"/>
      <color rgb="FFFF0000"/>
      <name val="Calibri"/>
      <family val="2"/>
    </font>
    <font>
      <b/>
      <sz val="15"/>
      <color rgb="FF00B050"/>
      <name val="Calibri"/>
      <family val="2"/>
    </font>
    <font>
      <b/>
      <sz val="12"/>
      <color rgb="FF00B050"/>
      <name val="Calibri"/>
      <family val="2"/>
    </font>
    <font>
      <b/>
      <i/>
      <u/>
      <sz val="12"/>
      <color rgb="FF00B050"/>
      <name val="Calibri"/>
      <family val="2"/>
    </font>
    <font>
      <b/>
      <i/>
      <sz val="15"/>
      <color rgb="FF0070C0"/>
      <name val="Calibri"/>
      <family val="2"/>
    </font>
    <font>
      <b/>
      <sz val="11"/>
      <color rgb="FF00B050"/>
      <name val="Calibri"/>
      <family val="2"/>
    </font>
    <font>
      <b/>
      <i/>
      <u/>
      <sz val="15"/>
      <color rgb="FF00B050"/>
      <name val="Calibri"/>
      <family val="2"/>
    </font>
    <font>
      <sz val="11"/>
      <color theme="10"/>
      <name val="Calibri"/>
      <family val="2"/>
      <scheme val="minor"/>
    </font>
    <font>
      <sz val="11"/>
      <color theme="1"/>
      <name val="Calibri"/>
      <family val="2"/>
      <scheme val="minor"/>
    </font>
    <font>
      <b/>
      <i/>
      <sz val="12"/>
      <color rgb="FF0070C0"/>
      <name val="Calibri"/>
      <family val="2"/>
    </font>
    <font>
      <b/>
      <sz val="11"/>
      <color theme="10"/>
      <name val="Calibri"/>
      <family val="2"/>
      <scheme val="minor"/>
    </font>
    <font>
      <b/>
      <sz val="12"/>
      <color theme="10"/>
      <name val="Calibri"/>
      <family val="2"/>
      <scheme val="minor"/>
    </font>
    <font>
      <b/>
      <sz val="12"/>
      <color rgb="FFC00000"/>
      <name val="Calibri"/>
      <family val="2"/>
      <scheme val="minor"/>
    </font>
    <font>
      <b/>
      <sz val="16"/>
      <color rgb="FF00B050"/>
      <name val="Calibri"/>
      <family val="2"/>
    </font>
    <font>
      <b/>
      <sz val="16"/>
      <color rgb="FF00B0F0"/>
      <name val="Calibri"/>
      <family val="2"/>
    </font>
    <font>
      <b/>
      <i/>
      <u/>
      <sz val="12"/>
      <color rgb="FFC00000"/>
      <name val="Calibri"/>
      <family val="2"/>
      <scheme val="minor"/>
    </font>
    <font>
      <b/>
      <sz val="16"/>
      <color rgb="FFFF0000"/>
      <name val="Calibri"/>
      <family val="2"/>
    </font>
    <font>
      <b/>
      <i/>
      <u/>
      <sz val="16"/>
      <color rgb="FFFF0000"/>
      <name val="Calibri"/>
      <family val="2"/>
    </font>
    <font>
      <b/>
      <sz val="14"/>
      <color theme="4"/>
      <name val="Calibri"/>
      <family val="2"/>
      <scheme val="minor"/>
    </font>
    <font>
      <b/>
      <i/>
      <u/>
      <sz val="14"/>
      <color rgb="FF00B0F0"/>
      <name val="Calibri"/>
      <family val="2"/>
      <scheme val="minor"/>
    </font>
    <font>
      <b/>
      <i/>
      <u/>
      <sz val="14"/>
      <color rgb="FF7030A0"/>
      <name val="Calibri"/>
      <family val="2"/>
      <scheme val="minor"/>
    </font>
    <font>
      <b/>
      <sz val="14"/>
      <color rgb="FFFF0000"/>
      <name val="Calibri"/>
      <family val="2"/>
    </font>
    <font>
      <b/>
      <i/>
      <u/>
      <sz val="14"/>
      <color rgb="FF00B0F0"/>
      <name val="Calibri"/>
      <family val="2"/>
    </font>
    <font>
      <b/>
      <i/>
      <u/>
      <sz val="14"/>
      <color rgb="FFFF0000"/>
      <name val="Calibri"/>
      <family val="2"/>
    </font>
    <font>
      <b/>
      <i/>
      <u/>
      <sz val="12"/>
      <color rgb="FF0070C0"/>
      <name val="Calibri"/>
      <family val="2"/>
    </font>
    <font>
      <sz val="12"/>
      <color theme="10"/>
      <name val="Calibri"/>
      <family val="2"/>
      <scheme val="minor"/>
    </font>
    <font>
      <b/>
      <sz val="11"/>
      <color rgb="FF7030A0"/>
      <name val="Calibri"/>
      <family val="2"/>
    </font>
    <font>
      <b/>
      <sz val="14"/>
      <color rgb="FF7030A0"/>
      <name val="Calibri"/>
      <family val="2"/>
    </font>
    <font>
      <b/>
      <i/>
      <u/>
      <sz val="14"/>
      <color rgb="FF7030A0"/>
      <name val="Calibri"/>
      <family val="2"/>
    </font>
    <font>
      <b/>
      <i/>
      <u/>
      <sz val="12"/>
      <color rgb="FF7030A0"/>
      <name val="Calibri"/>
      <family val="2"/>
    </font>
    <font>
      <b/>
      <sz val="15.5"/>
      <color rgb="FF00B0F0"/>
      <name val="Calibri"/>
      <family val="2"/>
      <scheme val="minor"/>
    </font>
    <font>
      <b/>
      <i/>
      <sz val="14"/>
      <color rgb="FF7030A0"/>
      <name val="Calibri"/>
      <family val="2"/>
      <scheme val="minor"/>
    </font>
    <font>
      <b/>
      <i/>
      <sz val="13"/>
      <color rgb="FF7030A0"/>
      <name val="Calibri"/>
      <family val="2"/>
      <scheme val="minor"/>
    </font>
    <font>
      <b/>
      <sz val="18"/>
      <name val="Calibri"/>
      <family val="2"/>
      <scheme val="minor"/>
    </font>
    <font>
      <b/>
      <sz val="14.5"/>
      <color rgb="FF0070C0"/>
      <name val="Calibri"/>
      <family val="2"/>
    </font>
    <font>
      <b/>
      <sz val="15"/>
      <color rgb="FF0070C0"/>
      <name val="Calibri"/>
      <family val="2"/>
    </font>
    <font>
      <b/>
      <i/>
      <u/>
      <sz val="15"/>
      <color rgb="FF0070C0"/>
      <name val="Calibri"/>
      <family val="2"/>
    </font>
    <font>
      <b/>
      <i/>
      <u/>
      <sz val="14"/>
      <color rgb="FF0070C0"/>
      <name val="Calibri"/>
      <family val="2"/>
    </font>
    <font>
      <b/>
      <u/>
      <sz val="12"/>
      <color rgb="FFFF0000"/>
      <name val="Calibri"/>
      <family val="2"/>
    </font>
    <font>
      <b/>
      <i/>
      <sz val="11.5"/>
      <color rgb="FF00B0F0"/>
      <name val="Calibri"/>
      <family val="2"/>
      <scheme val="minor"/>
    </font>
    <font>
      <b/>
      <i/>
      <sz val="11.5"/>
      <color rgb="FF00B050"/>
      <name val="Calibri"/>
      <family val="2"/>
      <scheme val="minor"/>
    </font>
    <font>
      <b/>
      <i/>
      <sz val="11.5"/>
      <color rgb="FF7030A0"/>
      <name val="Calibri"/>
      <family val="2"/>
      <scheme val="minor"/>
    </font>
    <font>
      <b/>
      <i/>
      <sz val="11.5"/>
      <color rgb="FF0070C0"/>
      <name val="Calibri"/>
      <family val="2"/>
      <scheme val="minor"/>
    </font>
    <font>
      <b/>
      <i/>
      <sz val="11.5"/>
      <color rgb="FFFF0000"/>
      <name val="Calibri"/>
      <family val="2"/>
      <scheme val="minor"/>
    </font>
    <font>
      <b/>
      <i/>
      <sz val="14"/>
      <color rgb="FF00B0F0"/>
      <name val="Calibri"/>
      <family val="2"/>
      <scheme val="minor"/>
    </font>
    <font>
      <b/>
      <i/>
      <u/>
      <sz val="14"/>
      <color theme="1"/>
      <name val="Calibri"/>
      <family val="2"/>
      <scheme val="minor"/>
    </font>
    <font>
      <b/>
      <sz val="14"/>
      <name val="Calibri"/>
      <family val="2"/>
      <scheme val="minor"/>
    </font>
    <font>
      <sz val="14"/>
      <color rgb="FF00B0F0"/>
      <name val="Calibri"/>
      <family val="2"/>
      <scheme val="minor"/>
    </font>
    <font>
      <i/>
      <u/>
      <sz val="14"/>
      <color rgb="FF00B0F0"/>
      <name val="Calibri"/>
      <family val="2"/>
      <scheme val="minor"/>
    </font>
    <font>
      <sz val="12"/>
      <color rgb="FF00B050"/>
      <name val="Calibri"/>
      <family val="2"/>
    </font>
    <font>
      <sz val="14.5"/>
      <color theme="1"/>
      <name val="Calibri"/>
      <family val="2"/>
      <scheme val="minor"/>
    </font>
    <font>
      <b/>
      <sz val="14.5"/>
      <color rgb="FFFF0000"/>
      <name val="Calibri"/>
      <family val="2"/>
      <scheme val="minor"/>
    </font>
    <font>
      <b/>
      <i/>
      <u/>
      <sz val="14.5"/>
      <color rgb="FFFF0000"/>
      <name val="Calibri"/>
      <family val="2"/>
      <scheme val="minor"/>
    </font>
    <font>
      <b/>
      <sz val="14.5"/>
      <color rgb="FF00B050"/>
      <name val="Calibri"/>
      <family val="2"/>
      <scheme val="minor"/>
    </font>
    <font>
      <b/>
      <i/>
      <sz val="14.5"/>
      <color rgb="FFFF0000"/>
      <name val="Calibri"/>
      <family val="2"/>
      <scheme val="minor"/>
    </font>
    <font>
      <b/>
      <i/>
      <sz val="14.5"/>
      <color rgb="FF00B050"/>
      <name val="Calibri"/>
      <family val="2"/>
      <scheme val="minor"/>
    </font>
    <font>
      <u/>
      <sz val="14.5"/>
      <color theme="10"/>
      <name val="Calibri"/>
      <family val="2"/>
      <scheme val="minor"/>
    </font>
    <font>
      <b/>
      <i/>
      <sz val="14"/>
      <color rgb="FF00B050"/>
      <name val="Calibri"/>
      <family val="2"/>
    </font>
    <font>
      <sz val="12"/>
      <color rgb="FF00B050"/>
      <name val="Calibri"/>
      <family val="2"/>
      <scheme val="minor"/>
    </font>
    <font>
      <b/>
      <u/>
      <sz val="12"/>
      <color rgb="FF00B050"/>
      <name val="Calibri"/>
      <family val="2"/>
      <scheme val="minor"/>
    </font>
    <font>
      <b/>
      <i/>
      <sz val="14"/>
      <color theme="1"/>
      <name val="Calibri"/>
      <family val="2"/>
      <scheme val="minor"/>
    </font>
    <font>
      <b/>
      <i/>
      <u/>
      <sz val="13"/>
      <color rgb="FF00B050"/>
      <name val="Calibri"/>
      <family val="2"/>
      <scheme val="minor"/>
    </font>
    <font>
      <b/>
      <sz val="14"/>
      <color theme="9" tint="0.39997558519241921"/>
      <name val="Calibri"/>
      <family val="2"/>
    </font>
    <font>
      <b/>
      <sz val="11"/>
      <color theme="9" tint="0.39997558519241921"/>
      <name val="Calibri"/>
      <family val="2"/>
      <scheme val="minor"/>
    </font>
    <font>
      <sz val="11"/>
      <color theme="9" tint="0.39997558519241921"/>
      <name val="Calibri"/>
      <family val="2"/>
      <scheme val="minor"/>
    </font>
    <font>
      <b/>
      <sz val="20"/>
      <color rgb="FF00B0F0"/>
      <name val="Calibri"/>
      <family val="2"/>
      <scheme val="minor"/>
    </font>
    <font>
      <sz val="18"/>
      <color rgb="FF00B0F0"/>
      <name val="Calibri"/>
      <family val="2"/>
      <scheme val="minor"/>
    </font>
    <font>
      <b/>
      <i/>
      <u/>
      <sz val="11"/>
      <color rgb="FF7030A0"/>
      <name val="Calibri"/>
      <family val="2"/>
      <scheme val="minor"/>
    </font>
    <font>
      <b/>
      <i/>
      <u/>
      <sz val="16"/>
      <color rgb="FF7030A0"/>
      <name val="Calibri"/>
      <family val="2"/>
      <scheme val="minor"/>
    </font>
    <font>
      <sz val="13"/>
      <color theme="1"/>
      <name val="Calibri"/>
      <family val="2"/>
      <scheme val="minor"/>
    </font>
    <font>
      <b/>
      <sz val="13"/>
      <color rgb="FF00B0F0"/>
      <name val="Calibri"/>
      <family val="2"/>
      <scheme val="minor"/>
    </font>
    <font>
      <sz val="13"/>
      <color rgb="FF00B0F0"/>
      <name val="Calibri"/>
      <family val="2"/>
      <scheme val="minor"/>
    </font>
    <font>
      <b/>
      <i/>
      <sz val="18"/>
      <color rgb="FF00B050"/>
      <name val="Calibri"/>
      <family val="2"/>
      <scheme val="minor"/>
    </font>
    <font>
      <b/>
      <i/>
      <u/>
      <sz val="18"/>
      <color rgb="FF00B050"/>
      <name val="Calibri"/>
      <family val="2"/>
      <scheme val="minor"/>
    </font>
    <font>
      <b/>
      <sz val="13.5"/>
      <name val="Calibri"/>
      <family val="2"/>
      <scheme val="minor"/>
    </font>
    <font>
      <b/>
      <i/>
      <sz val="13.5"/>
      <color rgb="FF0070C0"/>
      <name val="Calibri"/>
      <family val="2"/>
      <scheme val="minor"/>
    </font>
    <font>
      <b/>
      <sz val="12.5"/>
      <color theme="1"/>
      <name val="Calibri"/>
      <family val="2"/>
      <scheme val="minor"/>
    </font>
    <font>
      <b/>
      <sz val="12.5"/>
      <color rgb="FF0070C0"/>
      <name val="Calibri"/>
      <family val="2"/>
      <scheme val="minor"/>
    </font>
    <font>
      <b/>
      <i/>
      <u/>
      <sz val="12.5"/>
      <color rgb="FF0070C0"/>
      <name val="Calibri"/>
      <family val="2"/>
      <scheme val="minor"/>
    </font>
    <font>
      <b/>
      <i/>
      <sz val="13"/>
      <color rgb="FF00B050"/>
      <name val="Calibri"/>
      <family val="2"/>
      <scheme val="minor"/>
    </font>
    <font>
      <b/>
      <sz val="13"/>
      <name val="Calibri"/>
      <family val="2"/>
      <scheme val="minor"/>
    </font>
    <font>
      <b/>
      <u/>
      <sz val="11"/>
      <color theme="10"/>
      <name val="Calibri"/>
      <family val="2"/>
      <scheme val="minor"/>
    </font>
    <font>
      <b/>
      <sz val="13.5"/>
      <color rgb="FF00B050"/>
      <name val="Calibri"/>
      <family val="2"/>
      <scheme val="minor"/>
    </font>
    <font>
      <b/>
      <sz val="10"/>
      <color rgb="FF0070C0"/>
      <name val="Calibri"/>
      <family val="2"/>
      <scheme val="minor"/>
    </font>
    <font>
      <b/>
      <sz val="10"/>
      <color theme="3"/>
      <name val="Calibri"/>
      <family val="2"/>
      <scheme val="minor"/>
    </font>
    <font>
      <b/>
      <i/>
      <u/>
      <sz val="13.5"/>
      <color rgb="FF0070C0"/>
      <name val="Calibri"/>
      <family val="2"/>
      <scheme val="minor"/>
    </font>
    <font>
      <b/>
      <sz val="13.5"/>
      <color rgb="FFFF0000"/>
      <name val="Calibri"/>
      <family val="2"/>
      <scheme val="minor"/>
    </font>
  </fonts>
  <fills count="14">
    <fill>
      <patternFill patternType="none"/>
    </fill>
    <fill>
      <patternFill patternType="gray125"/>
    </fill>
    <fill>
      <patternFill patternType="solid">
        <fgColor rgb="FFFFFF00"/>
        <bgColor indexed="64"/>
      </patternFill>
    </fill>
    <fill>
      <patternFill patternType="solid">
        <fgColor theme="8" tint="-0.249977111117893"/>
        <bgColor indexed="64"/>
      </patternFill>
    </fill>
    <fill>
      <patternFill patternType="solid">
        <fgColor theme="0"/>
        <bgColor indexed="64"/>
      </patternFill>
    </fill>
    <fill>
      <patternFill patternType="solid">
        <fgColor theme="9" tint="0.79998168889431442"/>
        <bgColor indexed="64"/>
      </patternFill>
    </fill>
    <fill>
      <patternFill patternType="solid">
        <fgColor theme="9" tint="0.59999389629810485"/>
        <bgColor indexed="64"/>
      </patternFill>
    </fill>
    <fill>
      <patternFill patternType="solid">
        <fgColor theme="1"/>
        <bgColor indexed="64"/>
      </patternFill>
    </fill>
    <fill>
      <patternFill patternType="solid">
        <fgColor theme="8" tint="0.39997558519241921"/>
        <bgColor indexed="64"/>
      </patternFill>
    </fill>
    <fill>
      <patternFill patternType="solid">
        <fgColor rgb="FF00B05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8" tint="0.59999389629810485"/>
        <bgColor indexed="64"/>
      </patternFill>
    </fill>
    <fill>
      <patternFill patternType="solid">
        <fgColor rgb="FF00B0F0"/>
        <bgColor indexed="64"/>
      </patternFill>
    </fill>
  </fills>
  <borders count="63">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theme="0"/>
      </right>
      <top style="medium">
        <color indexed="64"/>
      </top>
      <bottom style="thin">
        <color theme="0"/>
      </bottom>
      <diagonal/>
    </border>
    <border>
      <left style="medium">
        <color indexed="64"/>
      </left>
      <right style="thin">
        <color theme="0"/>
      </right>
      <top style="thin">
        <color theme="0"/>
      </top>
      <bottom style="thin">
        <color theme="0"/>
      </bottom>
      <diagonal/>
    </border>
    <border>
      <left style="thin">
        <color theme="0"/>
      </left>
      <right style="thin">
        <color indexed="64"/>
      </right>
      <top style="thin">
        <color theme="0"/>
      </top>
      <bottom style="thin">
        <color theme="0"/>
      </bottom>
      <diagonal/>
    </border>
    <border>
      <left style="medium">
        <color indexed="64"/>
      </left>
      <right style="thin">
        <color theme="0"/>
      </right>
      <top style="thin">
        <color theme="0"/>
      </top>
      <bottom style="medium">
        <color indexed="64"/>
      </bottom>
      <diagonal/>
    </border>
    <border>
      <left style="thin">
        <color theme="0"/>
      </left>
      <right style="thin">
        <color theme="0"/>
      </right>
      <top style="thin">
        <color theme="0"/>
      </top>
      <bottom style="medium">
        <color indexed="64"/>
      </bottom>
      <diagonal/>
    </border>
    <border>
      <left style="thin">
        <color theme="0"/>
      </left>
      <right style="thin">
        <color theme="0"/>
      </right>
      <top style="medium">
        <color indexed="64"/>
      </top>
      <bottom style="medium">
        <color indexed="64"/>
      </bottom>
      <diagonal/>
    </border>
    <border>
      <left style="thin">
        <color theme="0"/>
      </left>
      <right/>
      <top style="medium">
        <color indexed="64"/>
      </top>
      <bottom style="thin">
        <color theme="0"/>
      </bottom>
      <diagonal/>
    </border>
    <border>
      <left style="medium">
        <color rgb="FF00B0F0"/>
      </left>
      <right/>
      <top style="medium">
        <color rgb="FF00B0F0"/>
      </top>
      <bottom/>
      <diagonal/>
    </border>
    <border>
      <left/>
      <right/>
      <top style="medium">
        <color rgb="FF00B0F0"/>
      </top>
      <bottom/>
      <diagonal/>
    </border>
    <border>
      <left/>
      <right style="medium">
        <color rgb="FF00B0F0"/>
      </right>
      <top style="medium">
        <color rgb="FF00B0F0"/>
      </top>
      <bottom/>
      <diagonal/>
    </border>
    <border>
      <left style="medium">
        <color rgb="FF00B0F0"/>
      </left>
      <right/>
      <top/>
      <bottom/>
      <diagonal/>
    </border>
    <border>
      <left/>
      <right style="medium">
        <color rgb="FF00B0F0"/>
      </right>
      <top/>
      <bottom/>
      <diagonal/>
    </border>
    <border>
      <left style="medium">
        <color rgb="FF00B0F0"/>
      </left>
      <right/>
      <top/>
      <bottom style="medium">
        <color rgb="FF00B0F0"/>
      </bottom>
      <diagonal/>
    </border>
    <border>
      <left/>
      <right/>
      <top/>
      <bottom style="medium">
        <color rgb="FF00B0F0"/>
      </bottom>
      <diagonal/>
    </border>
    <border>
      <left/>
      <right style="medium">
        <color rgb="FF00B0F0"/>
      </right>
      <top/>
      <bottom style="medium">
        <color rgb="FF00B0F0"/>
      </bottom>
      <diagonal/>
    </border>
    <border>
      <left style="medium">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s>
  <cellStyleXfs count="2">
    <xf numFmtId="0" fontId="0" fillId="0" borderId="0"/>
    <xf numFmtId="0" fontId="6" fillId="0" borderId="0" applyNumberFormat="0" applyFill="0" applyBorder="0" applyAlignment="0" applyProtection="0"/>
  </cellStyleXfs>
  <cellXfs count="435">
    <xf numFmtId="0" fontId="0" fillId="0" borderId="0" xfId="0"/>
    <xf numFmtId="0" fontId="2" fillId="0" borderId="0" xfId="0" applyFont="1"/>
    <xf numFmtId="0" fontId="3" fillId="0" borderId="0" xfId="0" applyFont="1"/>
    <xf numFmtId="165" fontId="2" fillId="4" borderId="0" xfId="0" applyNumberFormat="1" applyFont="1" applyFill="1" applyAlignment="1">
      <alignment horizontal="center" vertical="center"/>
    </xf>
    <xf numFmtId="0" fontId="6" fillId="0" borderId="0" xfId="1"/>
    <xf numFmtId="0" fontId="8" fillId="0" borderId="0" xfId="0" applyFont="1"/>
    <xf numFmtId="2" fontId="0" fillId="0" borderId="0" xfId="0" applyNumberFormat="1"/>
    <xf numFmtId="2" fontId="0" fillId="0" borderId="1" xfId="0" applyNumberFormat="1" applyBorder="1" applyAlignment="1">
      <alignment horizontal="center" vertical="center"/>
    </xf>
    <xf numFmtId="2" fontId="2" fillId="0" borderId="1" xfId="0" applyNumberFormat="1" applyFont="1" applyBorder="1" applyAlignment="1">
      <alignment horizontal="center" vertical="center"/>
    </xf>
    <xf numFmtId="0" fontId="2" fillId="0" borderId="0" xfId="0" applyFont="1" applyAlignment="1">
      <alignment horizontal="center" vertical="center"/>
    </xf>
    <xf numFmtId="1" fontId="0" fillId="0" borderId="1" xfId="0" applyNumberFormat="1" applyBorder="1" applyAlignment="1">
      <alignment horizontal="center" vertical="center"/>
    </xf>
    <xf numFmtId="2" fontId="0" fillId="0" borderId="0" xfId="0" applyNumberFormat="1" applyAlignment="1">
      <alignment horizontal="center" vertical="center"/>
    </xf>
    <xf numFmtId="2" fontId="2" fillId="0" borderId="0" xfId="0" applyNumberFormat="1" applyFont="1" applyAlignment="1">
      <alignment horizontal="center" vertical="center"/>
    </xf>
    <xf numFmtId="0" fontId="0" fillId="0" borderId="13" xfId="0" applyBorder="1" applyAlignment="1">
      <alignment horizontal="center" vertical="center"/>
    </xf>
    <xf numFmtId="0" fontId="2" fillId="0" borderId="8" xfId="0" applyFont="1" applyBorder="1" applyAlignment="1">
      <alignment horizontal="center" vertical="center"/>
    </xf>
    <xf numFmtId="0" fontId="2" fillId="0" borderId="5" xfId="0" applyFont="1" applyBorder="1" applyAlignment="1">
      <alignment horizontal="center" vertical="center"/>
    </xf>
    <xf numFmtId="1" fontId="0" fillId="0" borderId="10" xfId="0" applyNumberFormat="1" applyBorder="1" applyAlignment="1">
      <alignment horizontal="center" vertical="center"/>
    </xf>
    <xf numFmtId="0" fontId="2" fillId="0" borderId="14" xfId="0" applyFont="1" applyBorder="1" applyAlignment="1">
      <alignment horizontal="center" vertical="center"/>
    </xf>
    <xf numFmtId="2" fontId="0" fillId="0" borderId="11" xfId="0" applyNumberFormat="1" applyBorder="1" applyAlignment="1">
      <alignment horizontal="center" vertical="center"/>
    </xf>
    <xf numFmtId="2" fontId="2" fillId="0" borderId="11" xfId="0" applyNumberFormat="1" applyFont="1" applyBorder="1" applyAlignment="1">
      <alignment horizontal="center" vertical="center"/>
    </xf>
    <xf numFmtId="2" fontId="0" fillId="0" borderId="7" xfId="0" applyNumberFormat="1" applyBorder="1" applyAlignment="1">
      <alignment horizontal="center" vertical="center"/>
    </xf>
    <xf numFmtId="0" fontId="2" fillId="2" borderId="2" xfId="0" applyFont="1" applyFill="1" applyBorder="1" applyAlignment="1">
      <alignment horizontal="center" vertical="center"/>
    </xf>
    <xf numFmtId="0" fontId="2" fillId="0" borderId="15" xfId="0" applyFont="1" applyBorder="1" applyAlignment="1">
      <alignment horizontal="center" vertical="center"/>
    </xf>
    <xf numFmtId="0" fontId="2" fillId="0" borderId="16" xfId="0" applyFont="1" applyBorder="1" applyAlignment="1">
      <alignment horizontal="center" vertical="center"/>
    </xf>
    <xf numFmtId="0" fontId="2" fillId="0" borderId="17" xfId="0" applyFont="1" applyBorder="1" applyAlignment="1">
      <alignment horizontal="center" vertical="center"/>
    </xf>
    <xf numFmtId="2" fontId="0" fillId="0" borderId="18" xfId="0" applyNumberFormat="1" applyBorder="1" applyAlignment="1">
      <alignment horizontal="center" vertical="center"/>
    </xf>
    <xf numFmtId="0" fontId="2" fillId="0" borderId="12" xfId="0" applyFont="1" applyBorder="1" applyAlignment="1">
      <alignment horizontal="center" vertical="center"/>
    </xf>
    <xf numFmtId="2" fontId="0" fillId="0" borderId="19" xfId="0" applyNumberFormat="1" applyBorder="1" applyAlignment="1">
      <alignment horizontal="center" vertical="center"/>
    </xf>
    <xf numFmtId="2" fontId="0" fillId="2" borderId="2" xfId="0" applyNumberFormat="1" applyFill="1" applyBorder="1" applyAlignment="1">
      <alignment horizontal="center" vertical="center"/>
    </xf>
    <xf numFmtId="0" fontId="9" fillId="0" borderId="0" xfId="0" applyFont="1"/>
    <xf numFmtId="0" fontId="2" fillId="0" borderId="2" xfId="0" applyFont="1" applyBorder="1" applyAlignment="1">
      <alignment horizontal="center" vertical="center"/>
    </xf>
    <xf numFmtId="2" fontId="2" fillId="0" borderId="2" xfId="0" applyNumberFormat="1" applyFont="1" applyBorder="1" applyAlignment="1">
      <alignment horizontal="center" vertical="center"/>
    </xf>
    <xf numFmtId="164" fontId="2" fillId="0" borderId="2" xfId="0" applyNumberFormat="1" applyFont="1" applyBorder="1" applyAlignment="1">
      <alignment horizontal="center" vertical="center"/>
    </xf>
    <xf numFmtId="164" fontId="2" fillId="0" borderId="0" xfId="0" applyNumberFormat="1" applyFont="1" applyAlignment="1">
      <alignment horizontal="center" vertical="center"/>
    </xf>
    <xf numFmtId="0" fontId="6" fillId="0" borderId="0" xfId="1" applyFill="1"/>
    <xf numFmtId="0" fontId="11" fillId="0" borderId="0" xfId="0" applyFont="1"/>
    <xf numFmtId="0" fontId="12" fillId="0" borderId="0" xfId="0" applyFont="1"/>
    <xf numFmtId="0" fontId="12" fillId="4" borderId="0" xfId="0" applyFont="1" applyFill="1"/>
    <xf numFmtId="0" fontId="11" fillId="4" borderId="0" xfId="0" applyFont="1" applyFill="1"/>
    <xf numFmtId="0" fontId="14" fillId="0" borderId="0" xfId="0" applyFont="1"/>
    <xf numFmtId="0" fontId="17" fillId="0" borderId="0" xfId="1" applyFont="1"/>
    <xf numFmtId="0" fontId="4" fillId="0" borderId="0" xfId="0" applyFont="1"/>
    <xf numFmtId="0" fontId="23" fillId="0" borderId="0" xfId="1" applyFont="1"/>
    <xf numFmtId="0" fontId="24" fillId="0" borderId="0" xfId="0" applyFont="1" applyAlignment="1">
      <alignment vertical="center"/>
    </xf>
    <xf numFmtId="0" fontId="25" fillId="0" borderId="0" xfId="1" applyFont="1" applyAlignment="1">
      <alignment vertical="center"/>
    </xf>
    <xf numFmtId="0" fontId="26" fillId="0" borderId="0" xfId="0" applyFont="1" applyAlignment="1">
      <alignment vertical="center"/>
    </xf>
    <xf numFmtId="2" fontId="8" fillId="0" borderId="0" xfId="0" applyNumberFormat="1" applyFont="1" applyAlignment="1">
      <alignment horizontal="center" vertical="center"/>
    </xf>
    <xf numFmtId="0" fontId="28" fillId="0" borderId="0" xfId="0" applyFont="1"/>
    <xf numFmtId="0" fontId="29" fillId="0" borderId="0" xfId="0" applyFont="1"/>
    <xf numFmtId="0" fontId="10" fillId="0" borderId="0" xfId="0" applyFont="1"/>
    <xf numFmtId="0" fontId="30" fillId="0" borderId="0" xfId="0" applyFont="1"/>
    <xf numFmtId="0" fontId="31" fillId="0" borderId="0" xfId="0" applyFont="1" applyAlignment="1">
      <alignment horizontal="center" vertical="center"/>
    </xf>
    <xf numFmtId="0" fontId="32" fillId="0" borderId="0" xfId="0" applyFont="1" applyAlignment="1">
      <alignment vertical="center"/>
    </xf>
    <xf numFmtId="165" fontId="2" fillId="0" borderId="2" xfId="0" applyNumberFormat="1" applyFont="1" applyBorder="1" applyAlignment="1">
      <alignment horizontal="center" vertical="center"/>
    </xf>
    <xf numFmtId="0" fontId="34" fillId="0" borderId="0" xfId="0" applyFont="1"/>
    <xf numFmtId="0" fontId="35" fillId="0" borderId="0" xfId="0" applyFont="1"/>
    <xf numFmtId="0" fontId="36" fillId="0" borderId="0" xfId="1" applyFont="1"/>
    <xf numFmtId="165" fontId="8" fillId="0" borderId="2" xfId="0" applyNumberFormat="1" applyFont="1" applyBorder="1" applyAlignment="1">
      <alignment horizontal="center" vertical="center"/>
    </xf>
    <xf numFmtId="166" fontId="0" fillId="0" borderId="0" xfId="0" applyNumberFormat="1"/>
    <xf numFmtId="0" fontId="32" fillId="0" borderId="0" xfId="0" applyFont="1" applyAlignment="1" applyProtection="1">
      <alignment vertical="center"/>
      <protection hidden="1"/>
    </xf>
    <xf numFmtId="0" fontId="12" fillId="0" borderId="0" xfId="0" applyFont="1" applyAlignment="1">
      <alignment horizontal="left" vertical="center"/>
    </xf>
    <xf numFmtId="0" fontId="40" fillId="0" borderId="0" xfId="0" applyFont="1" applyAlignment="1">
      <alignment horizontal="left" vertical="center"/>
    </xf>
    <xf numFmtId="0" fontId="41" fillId="0" borderId="0" xfId="0" applyFont="1"/>
    <xf numFmtId="0" fontId="42" fillId="0" borderId="0" xfId="0" applyFont="1"/>
    <xf numFmtId="0" fontId="7" fillId="0" borderId="0" xfId="0" applyFont="1"/>
    <xf numFmtId="0" fontId="9" fillId="0" borderId="24" xfId="0" applyFont="1" applyBorder="1"/>
    <xf numFmtId="0" fontId="7" fillId="0" borderId="25" xfId="0" applyFont="1" applyBorder="1"/>
    <xf numFmtId="0" fontId="9" fillId="0" borderId="25" xfId="0" applyFont="1" applyBorder="1"/>
    <xf numFmtId="0" fontId="9" fillId="0" borderId="26" xfId="0" applyFont="1" applyBorder="1"/>
    <xf numFmtId="164" fontId="8" fillId="0" borderId="20" xfId="0" applyNumberFormat="1" applyFont="1" applyBorder="1" applyAlignment="1">
      <alignment horizontal="center" vertical="center"/>
    </xf>
    <xf numFmtId="0" fontId="0" fillId="0" borderId="4" xfId="0" applyBorder="1"/>
    <xf numFmtId="0" fontId="0" fillId="0" borderId="23" xfId="0" applyBorder="1"/>
    <xf numFmtId="0" fontId="0" fillId="0" borderId="24" xfId="0" applyBorder="1"/>
    <xf numFmtId="0" fontId="0" fillId="0" borderId="25" xfId="0" applyBorder="1"/>
    <xf numFmtId="0" fontId="0" fillId="0" borderId="26" xfId="0" applyBorder="1"/>
    <xf numFmtId="0" fontId="40" fillId="0" borderId="0" xfId="0" applyFont="1"/>
    <xf numFmtId="0" fontId="0" fillId="0" borderId="21" xfId="0" applyBorder="1"/>
    <xf numFmtId="0" fontId="0" fillId="0" borderId="22" xfId="0" applyBorder="1"/>
    <xf numFmtId="0" fontId="45" fillId="0" borderId="0" xfId="0" applyFont="1"/>
    <xf numFmtId="0" fontId="0" fillId="6" borderId="0" xfId="0" applyFill="1"/>
    <xf numFmtId="0" fontId="21" fillId="0" borderId="0" xfId="0" applyFont="1" applyAlignment="1">
      <alignment horizontal="left" vertical="center"/>
    </xf>
    <xf numFmtId="0" fontId="49" fillId="0" borderId="21" xfId="0" applyFont="1" applyBorder="1"/>
    <xf numFmtId="0" fontId="0" fillId="7" borderId="0" xfId="0" applyFill="1"/>
    <xf numFmtId="164" fontId="2" fillId="7" borderId="0" xfId="0" applyNumberFormat="1" applyFont="1" applyFill="1" applyAlignment="1">
      <alignment horizontal="center" vertical="center"/>
    </xf>
    <xf numFmtId="0" fontId="21" fillId="0" borderId="0" xfId="0" applyFont="1"/>
    <xf numFmtId="0" fontId="55" fillId="0" borderId="0" xfId="1" applyFont="1"/>
    <xf numFmtId="0" fontId="54" fillId="0" borderId="0" xfId="0" applyFont="1" applyAlignment="1">
      <alignment vertical="center"/>
    </xf>
    <xf numFmtId="0" fontId="56" fillId="0" borderId="0" xfId="0" applyFont="1" applyAlignment="1">
      <alignment vertical="center"/>
    </xf>
    <xf numFmtId="0" fontId="20" fillId="0" borderId="0" xfId="0" applyFont="1"/>
    <xf numFmtId="0" fontId="44" fillId="0" borderId="0" xfId="0" applyFont="1"/>
    <xf numFmtId="0" fontId="12" fillId="0" borderId="27" xfId="0" applyFont="1" applyBorder="1" applyAlignment="1">
      <alignment horizontal="center" vertical="center"/>
    </xf>
    <xf numFmtId="0" fontId="12" fillId="0" borderId="16" xfId="0" applyFont="1" applyBorder="1" applyAlignment="1">
      <alignment horizontal="center" vertical="center"/>
    </xf>
    <xf numFmtId="0" fontId="12" fillId="4" borderId="4" xfId="0" applyFont="1" applyFill="1" applyBorder="1" applyAlignment="1">
      <alignment horizontal="left" vertical="center"/>
    </xf>
    <xf numFmtId="0" fontId="11" fillId="4" borderId="4" xfId="0" applyFont="1" applyFill="1" applyBorder="1" applyAlignment="1">
      <alignment horizontal="center" vertical="center"/>
    </xf>
    <xf numFmtId="0" fontId="11" fillId="4" borderId="23" xfId="0" applyFont="1" applyFill="1" applyBorder="1" applyAlignment="1">
      <alignment horizontal="center" vertical="center"/>
    </xf>
    <xf numFmtId="164" fontId="59" fillId="0" borderId="29" xfId="0" applyNumberFormat="1" applyFont="1" applyBorder="1" applyAlignment="1">
      <alignment horizontal="center" vertical="center"/>
    </xf>
    <xf numFmtId="0" fontId="63" fillId="0" borderId="0" xfId="0" applyFont="1"/>
    <xf numFmtId="0" fontId="65" fillId="0" borderId="0" xfId="0" applyFont="1"/>
    <xf numFmtId="0" fontId="66" fillId="0" borderId="0" xfId="0" applyFont="1"/>
    <xf numFmtId="0" fontId="43" fillId="0" borderId="0" xfId="0" applyFont="1"/>
    <xf numFmtId="0" fontId="39" fillId="0" borderId="0" xfId="0" applyFont="1" applyAlignment="1">
      <alignment vertical="center"/>
    </xf>
    <xf numFmtId="0" fontId="12" fillId="0" borderId="4" xfId="0" applyFont="1" applyBorder="1" applyAlignment="1">
      <alignment horizontal="left" vertical="center"/>
    </xf>
    <xf numFmtId="0" fontId="12" fillId="0" borderId="0" xfId="0" applyFont="1" applyAlignment="1">
      <alignment horizontal="center" vertical="center"/>
    </xf>
    <xf numFmtId="0" fontId="9" fillId="0" borderId="3" xfId="0" applyFont="1" applyBorder="1"/>
    <xf numFmtId="0" fontId="9" fillId="0" borderId="9" xfId="0" applyFont="1" applyBorder="1"/>
    <xf numFmtId="0" fontId="1" fillId="0" borderId="0" xfId="0" applyFont="1" applyAlignment="1">
      <alignment horizontal="center" vertical="center"/>
    </xf>
    <xf numFmtId="0" fontId="12" fillId="0" borderId="0" xfId="0" applyFont="1" applyAlignment="1">
      <alignment vertical="center"/>
    </xf>
    <xf numFmtId="165" fontId="2" fillId="0" borderId="0" xfId="0" applyNumberFormat="1" applyFont="1" applyAlignment="1">
      <alignment horizontal="center" vertical="center"/>
    </xf>
    <xf numFmtId="0" fontId="9" fillId="0" borderId="6" xfId="0" applyFont="1" applyBorder="1"/>
    <xf numFmtId="0" fontId="0" fillId="8" borderId="0" xfId="0" applyFill="1"/>
    <xf numFmtId="0" fontId="0" fillId="4" borderId="25" xfId="0" applyFill="1" applyBorder="1"/>
    <xf numFmtId="0" fontId="12" fillId="4" borderId="20" xfId="0" applyFont="1" applyFill="1" applyBorder="1" applyAlignment="1">
      <alignment horizontal="left" vertical="center"/>
    </xf>
    <xf numFmtId="0" fontId="11" fillId="4" borderId="21" xfId="0" applyFont="1" applyFill="1" applyBorder="1" applyAlignment="1">
      <alignment horizontal="center" vertical="center"/>
    </xf>
    <xf numFmtId="0" fontId="11" fillId="4" borderId="22" xfId="0" applyFont="1" applyFill="1" applyBorder="1" applyAlignment="1">
      <alignment horizontal="center" vertical="center"/>
    </xf>
    <xf numFmtId="0" fontId="28" fillId="0" borderId="0" xfId="0" applyFont="1" applyAlignment="1">
      <alignment vertical="center"/>
    </xf>
    <xf numFmtId="0" fontId="4" fillId="0" borderId="0" xfId="0" applyFont="1" applyAlignment="1">
      <alignment horizontal="left" vertical="center"/>
    </xf>
    <xf numFmtId="0" fontId="6" fillId="0" borderId="0" xfId="1" applyAlignment="1">
      <alignment vertical="center"/>
    </xf>
    <xf numFmtId="2" fontId="10" fillId="0" borderId="0" xfId="0" applyNumberFormat="1" applyFont="1" applyAlignment="1">
      <alignment horizontal="center" vertical="center"/>
    </xf>
    <xf numFmtId="0" fontId="75" fillId="0" borderId="0" xfId="0" applyFont="1" applyAlignment="1">
      <alignment vertical="center"/>
    </xf>
    <xf numFmtId="0" fontId="76" fillId="0" borderId="0" xfId="0" applyFont="1"/>
    <xf numFmtId="0" fontId="72" fillId="0" borderId="0" xfId="0" applyFont="1" applyAlignment="1">
      <alignment vertical="center"/>
    </xf>
    <xf numFmtId="0" fontId="72" fillId="0" borderId="0" xfId="0" applyFont="1"/>
    <xf numFmtId="0" fontId="80" fillId="0" borderId="0" xfId="0" applyFont="1" applyAlignment="1">
      <alignment horizontal="center"/>
    </xf>
    <xf numFmtId="0" fontId="25" fillId="0" borderId="0" xfId="1" applyFont="1"/>
    <xf numFmtId="0" fontId="22" fillId="0" borderId="0" xfId="0" applyFont="1"/>
    <xf numFmtId="0" fontId="43" fillId="0" borderId="0" xfId="0" applyFont="1" applyAlignment="1">
      <alignment vertical="center"/>
    </xf>
    <xf numFmtId="0" fontId="8" fillId="0" borderId="0" xfId="0" applyFont="1" applyAlignment="1">
      <alignment vertical="center"/>
    </xf>
    <xf numFmtId="0" fontId="86" fillId="0" borderId="0" xfId="0" applyFont="1"/>
    <xf numFmtId="0" fontId="3" fillId="0" borderId="0" xfId="0" applyFont="1" applyAlignment="1">
      <alignment vertical="center"/>
    </xf>
    <xf numFmtId="0" fontId="13" fillId="0" borderId="0" xfId="0" applyFont="1"/>
    <xf numFmtId="0" fontId="61" fillId="0" borderId="0" xfId="0" applyFont="1"/>
    <xf numFmtId="0" fontId="88" fillId="0" borderId="0" xfId="0" applyFont="1"/>
    <xf numFmtId="0" fontId="89" fillId="0" borderId="0" xfId="0" applyFont="1"/>
    <xf numFmtId="0" fontId="90" fillId="0" borderId="0" xfId="0" applyFont="1"/>
    <xf numFmtId="0" fontId="91" fillId="0" borderId="0" xfId="0" applyFont="1"/>
    <xf numFmtId="0" fontId="74" fillId="0" borderId="0" xfId="0" applyFont="1"/>
    <xf numFmtId="0" fontId="27" fillId="0" borderId="0" xfId="0" applyFont="1" applyAlignment="1">
      <alignment vertical="center"/>
    </xf>
    <xf numFmtId="0" fontId="92" fillId="0" borderId="0" xfId="0" applyFont="1"/>
    <xf numFmtId="0" fontId="53" fillId="0" borderId="0" xfId="0" applyFont="1"/>
    <xf numFmtId="0" fontId="45" fillId="7" borderId="0" xfId="0" applyFont="1" applyFill="1"/>
    <xf numFmtId="0" fontId="75" fillId="7" borderId="0" xfId="0" applyFont="1" applyFill="1" applyAlignment="1">
      <alignment vertical="center"/>
    </xf>
    <xf numFmtId="0" fontId="28" fillId="7" borderId="0" xfId="0" applyFont="1" applyFill="1"/>
    <xf numFmtId="0" fontId="12" fillId="7" borderId="0" xfId="0" applyFont="1" applyFill="1"/>
    <xf numFmtId="0" fontId="95" fillId="0" borderId="0" xfId="0" applyFont="1"/>
    <xf numFmtId="0" fontId="96" fillId="0" borderId="0" xfId="0" applyFont="1"/>
    <xf numFmtId="0" fontId="97" fillId="0" borderId="0" xfId="0" applyFont="1" applyAlignment="1">
      <alignment vertical="center"/>
    </xf>
    <xf numFmtId="0" fontId="8" fillId="0" borderId="0" xfId="0" applyFont="1" applyAlignment="1">
      <alignment horizontal="center" vertical="center"/>
    </xf>
    <xf numFmtId="0" fontId="98" fillId="0" borderId="0" xfId="0" applyFont="1" applyAlignment="1">
      <alignment vertical="center"/>
    </xf>
    <xf numFmtId="0" fontId="99" fillId="0" borderId="0" xfId="0" applyFont="1"/>
    <xf numFmtId="0" fontId="103" fillId="0" borderId="0" xfId="0" applyFont="1"/>
    <xf numFmtId="0" fontId="56" fillId="0" borderId="0" xfId="0" applyFont="1"/>
    <xf numFmtId="0" fontId="71" fillId="0" borderId="0" xfId="0" applyFont="1"/>
    <xf numFmtId="0" fontId="71" fillId="7" borderId="0" xfId="0" applyFont="1" applyFill="1"/>
    <xf numFmtId="0" fontId="54" fillId="0" borderId="0" xfId="0" applyFont="1" applyAlignment="1">
      <alignment horizontal="left" vertical="center"/>
    </xf>
    <xf numFmtId="0" fontId="108" fillId="0" borderId="0" xfId="0" applyFont="1" applyAlignment="1">
      <alignment horizontal="left" vertical="center"/>
    </xf>
    <xf numFmtId="0" fontId="45" fillId="0" borderId="0" xfId="0" applyFont="1" applyAlignment="1">
      <alignment horizontal="left" vertical="center"/>
    </xf>
    <xf numFmtId="0" fontId="105" fillId="0" borderId="0" xfId="0" applyFont="1"/>
    <xf numFmtId="0" fontId="113" fillId="0" borderId="0" xfId="0" applyFont="1" applyAlignment="1">
      <alignment vertical="center"/>
    </xf>
    <xf numFmtId="0" fontId="0" fillId="9" borderId="0" xfId="0" applyFill="1"/>
    <xf numFmtId="0" fontId="119" fillId="0" borderId="0" xfId="0" applyFont="1"/>
    <xf numFmtId="0" fontId="14" fillId="9" borderId="0" xfId="0" applyFont="1" applyFill="1"/>
    <xf numFmtId="0" fontId="122" fillId="0" borderId="0" xfId="0" applyFont="1"/>
    <xf numFmtId="0" fontId="123" fillId="0" borderId="0" xfId="0" applyFont="1"/>
    <xf numFmtId="0" fontId="65" fillId="0" borderId="0" xfId="0" applyFont="1" applyAlignment="1">
      <alignment vertical="center"/>
    </xf>
    <xf numFmtId="165" fontId="0" fillId="0" borderId="0" xfId="0" applyNumberFormat="1"/>
    <xf numFmtId="165" fontId="58" fillId="0" borderId="0" xfId="0" applyNumberFormat="1" applyFont="1" applyAlignment="1">
      <alignment horizontal="center" vertical="center"/>
    </xf>
    <xf numFmtId="0" fontId="30" fillId="5" borderId="0" xfId="0" applyFont="1" applyFill="1"/>
    <xf numFmtId="164" fontId="20" fillId="5" borderId="0" xfId="0" applyNumberFormat="1" applyFont="1" applyFill="1" applyAlignment="1">
      <alignment horizontal="center" vertical="center"/>
    </xf>
    <xf numFmtId="0" fontId="126" fillId="0" borderId="0" xfId="1" applyFont="1"/>
    <xf numFmtId="0" fontId="0" fillId="0" borderId="0" xfId="0" applyAlignment="1">
      <alignment vertical="center"/>
    </xf>
    <xf numFmtId="0" fontId="4" fillId="0" borderId="0" xfId="0" applyFont="1" applyAlignment="1">
      <alignment vertical="center"/>
    </xf>
    <xf numFmtId="0" fontId="127" fillId="0" borderId="0" xfId="0" applyFont="1" applyAlignment="1">
      <alignment vertical="center"/>
    </xf>
    <xf numFmtId="164" fontId="22" fillId="5" borderId="0" xfId="0" applyNumberFormat="1" applyFont="1" applyFill="1" applyAlignment="1">
      <alignment horizontal="center" vertical="center"/>
    </xf>
    <xf numFmtId="0" fontId="129" fillId="0" borderId="0" xfId="0" applyFont="1"/>
    <xf numFmtId="0" fontId="21" fillId="0" borderId="0" xfId="0" applyFont="1" applyAlignment="1">
      <alignment vertical="center"/>
    </xf>
    <xf numFmtId="0" fontId="44" fillId="0" borderId="9" xfId="0" applyFont="1" applyBorder="1"/>
    <xf numFmtId="0" fontId="44" fillId="0" borderId="6" xfId="0" applyFont="1" applyBorder="1"/>
    <xf numFmtId="0" fontId="21" fillId="0" borderId="20" xfId="0" applyFont="1" applyBorder="1" applyAlignment="1">
      <alignment horizontal="left" vertical="center"/>
    </xf>
    <xf numFmtId="0" fontId="121" fillId="0" borderId="0" xfId="0" applyFont="1"/>
    <xf numFmtId="2" fontId="8" fillId="4" borderId="0" xfId="0" applyNumberFormat="1" applyFont="1" applyFill="1" applyAlignment="1">
      <alignment horizontal="center" vertical="center"/>
    </xf>
    <xf numFmtId="164" fontId="8" fillId="4" borderId="0" xfId="0" applyNumberFormat="1" applyFont="1" applyFill="1" applyAlignment="1">
      <alignment horizontal="center" vertical="center"/>
    </xf>
    <xf numFmtId="0" fontId="131" fillId="0" borderId="0" xfId="0" applyFont="1" applyAlignment="1">
      <alignment vertical="center"/>
    </xf>
    <xf numFmtId="0" fontId="135" fillId="0" borderId="0" xfId="0" applyFont="1" applyAlignment="1">
      <alignment vertical="center"/>
    </xf>
    <xf numFmtId="0" fontId="79" fillId="0" borderId="0" xfId="0" applyFont="1" applyAlignment="1">
      <alignment vertical="center"/>
    </xf>
    <xf numFmtId="0" fontId="136" fillId="0" borderId="0" xfId="0" applyFont="1" applyAlignment="1">
      <alignment vertical="center"/>
    </xf>
    <xf numFmtId="0" fontId="137" fillId="0" borderId="0" xfId="0" applyFont="1" applyAlignment="1">
      <alignment vertical="center"/>
    </xf>
    <xf numFmtId="0" fontId="6" fillId="0" borderId="0" xfId="1" applyAlignment="1">
      <alignment horizontal="left" vertical="center"/>
    </xf>
    <xf numFmtId="0" fontId="28" fillId="0" borderId="0" xfId="0" applyFont="1" applyAlignment="1">
      <alignment horizontal="left" vertical="center"/>
    </xf>
    <xf numFmtId="0" fontId="142" fillId="0" borderId="0" xfId="1" applyFont="1"/>
    <xf numFmtId="0" fontId="21" fillId="0" borderId="0" xfId="1" applyFont="1"/>
    <xf numFmtId="0" fontId="143" fillId="0" borderId="0" xfId="0" applyFont="1"/>
    <xf numFmtId="0" fontId="28" fillId="0" borderId="0" xfId="0" applyFont="1" applyAlignment="1">
      <alignment horizontal="right" vertical="center"/>
    </xf>
    <xf numFmtId="0" fontId="145" fillId="0" borderId="0" xfId="1" applyFont="1" applyAlignment="1">
      <alignment horizontal="right" vertical="center"/>
    </xf>
    <xf numFmtId="165" fontId="8" fillId="0" borderId="0" xfId="0" applyNumberFormat="1" applyFont="1" applyAlignment="1">
      <alignment horizontal="center" vertical="center"/>
    </xf>
    <xf numFmtId="0" fontId="146" fillId="0" borderId="0" xfId="1" applyFont="1"/>
    <xf numFmtId="0" fontId="21" fillId="0" borderId="0" xfId="0" applyFont="1" applyAlignment="1">
      <alignment horizontal="center"/>
    </xf>
    <xf numFmtId="0" fontId="44" fillId="0" borderId="0" xfId="1" applyFont="1"/>
    <xf numFmtId="0" fontId="146" fillId="0" borderId="0" xfId="1" applyFont="1" applyAlignment="1">
      <alignment vertical="center"/>
    </xf>
    <xf numFmtId="0" fontId="21" fillId="0" borderId="0" xfId="1" applyFont="1" applyAlignment="1">
      <alignment vertical="center"/>
    </xf>
    <xf numFmtId="0" fontId="72" fillId="0" borderId="0" xfId="1" applyFont="1" applyAlignment="1">
      <alignment vertical="center"/>
    </xf>
    <xf numFmtId="164" fontId="8" fillId="0" borderId="2" xfId="0" applyNumberFormat="1" applyFont="1" applyBorder="1" applyAlignment="1">
      <alignment horizontal="center" vertical="center"/>
    </xf>
    <xf numFmtId="2" fontId="8" fillId="0" borderId="2" xfId="0" applyNumberFormat="1" applyFont="1" applyBorder="1" applyAlignment="1">
      <alignment horizontal="center" vertical="center"/>
    </xf>
    <xf numFmtId="0" fontId="148" fillId="0" borderId="0" xfId="0" applyFont="1" applyAlignment="1">
      <alignment vertical="center"/>
    </xf>
    <xf numFmtId="0" fontId="72" fillId="0" borderId="0" xfId="1" applyFont="1" applyBorder="1" applyAlignment="1">
      <alignment vertical="center"/>
    </xf>
    <xf numFmtId="0" fontId="0" fillId="10" borderId="21" xfId="0" applyFill="1" applyBorder="1"/>
    <xf numFmtId="0" fontId="0" fillId="10" borderId="22" xfId="0" applyFill="1" applyBorder="1"/>
    <xf numFmtId="1" fontId="8" fillId="0" borderId="0" xfId="0" applyNumberFormat="1" applyFont="1" applyAlignment="1">
      <alignment horizontal="center"/>
    </xf>
    <xf numFmtId="0" fontId="41" fillId="0" borderId="0" xfId="1" applyFont="1"/>
    <xf numFmtId="0" fontId="21" fillId="10" borderId="0" xfId="0" applyFont="1" applyFill="1"/>
    <xf numFmtId="0" fontId="142" fillId="10" borderId="0" xfId="1" applyFont="1" applyFill="1"/>
    <xf numFmtId="0" fontId="143" fillId="10" borderId="0" xfId="0" applyFont="1" applyFill="1"/>
    <xf numFmtId="0" fontId="4" fillId="10" borderId="0" xfId="0" applyFont="1" applyFill="1"/>
    <xf numFmtId="0" fontId="0" fillId="10" borderId="0" xfId="0" applyFill="1"/>
    <xf numFmtId="0" fontId="21" fillId="0" borderId="0" xfId="0" applyFont="1" applyAlignment="1">
      <alignment horizontal="right" vertical="center"/>
    </xf>
    <xf numFmtId="0" fontId="0" fillId="4" borderId="0" xfId="0" applyFill="1"/>
    <xf numFmtId="0" fontId="21" fillId="4" borderId="0" xfId="0" applyFont="1" applyFill="1" applyAlignment="1">
      <alignment horizontal="right" vertical="center"/>
    </xf>
    <xf numFmtId="0" fontId="6" fillId="4" borderId="0" xfId="1" applyFill="1" applyBorder="1"/>
    <xf numFmtId="0" fontId="28" fillId="4" borderId="0" xfId="0" applyFont="1" applyFill="1" applyAlignment="1">
      <alignment vertical="center"/>
    </xf>
    <xf numFmtId="164" fontId="8" fillId="0" borderId="0" xfId="0" applyNumberFormat="1" applyFont="1" applyAlignment="1">
      <alignment horizontal="center" vertical="center"/>
    </xf>
    <xf numFmtId="0" fontId="122" fillId="10" borderId="20" xfId="0" applyFont="1" applyFill="1" applyBorder="1" applyAlignment="1">
      <alignment vertical="center"/>
    </xf>
    <xf numFmtId="165" fontId="3" fillId="0" borderId="2" xfId="0" applyNumberFormat="1" applyFont="1" applyBorder="1" applyAlignment="1">
      <alignment horizontal="center" vertical="center"/>
    </xf>
    <xf numFmtId="0" fontId="156" fillId="0" borderId="0" xfId="0" applyFont="1" applyAlignment="1">
      <alignment vertical="center"/>
    </xf>
    <xf numFmtId="0" fontId="144" fillId="0" borderId="0" xfId="0" applyFont="1" applyAlignment="1">
      <alignment vertical="center"/>
    </xf>
    <xf numFmtId="0" fontId="120" fillId="0" borderId="0" xfId="0" applyFont="1" applyAlignment="1">
      <alignment vertical="center"/>
    </xf>
    <xf numFmtId="0" fontId="160" fillId="0" borderId="0" xfId="1" applyFont="1"/>
    <xf numFmtId="0" fontId="28" fillId="0" borderId="0" xfId="1" applyFont="1"/>
    <xf numFmtId="0" fontId="28" fillId="0" borderId="0" xfId="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123" fillId="0" borderId="0" xfId="0" applyFont="1" applyAlignment="1">
      <alignment vertical="center"/>
    </xf>
    <xf numFmtId="0" fontId="147" fillId="4" borderId="20" xfId="0" applyFont="1" applyFill="1" applyBorder="1" applyAlignment="1">
      <alignment vertical="center"/>
    </xf>
    <xf numFmtId="0" fontId="11" fillId="4" borderId="21" xfId="0" applyFont="1" applyFill="1" applyBorder="1"/>
    <xf numFmtId="0" fontId="0" fillId="4" borderId="21" xfId="0" applyFill="1" applyBorder="1"/>
    <xf numFmtId="0" fontId="21" fillId="4" borderId="21" xfId="0" applyFont="1" applyFill="1" applyBorder="1" applyAlignment="1">
      <alignment horizontal="right" vertical="center"/>
    </xf>
    <xf numFmtId="0" fontId="6" fillId="4" borderId="21" xfId="1" applyFill="1" applyBorder="1"/>
    <xf numFmtId="0" fontId="0" fillId="4" borderId="22" xfId="0" applyFill="1" applyBorder="1"/>
    <xf numFmtId="0" fontId="28" fillId="11" borderId="20" xfId="0" applyFont="1" applyFill="1" applyBorder="1" applyAlignment="1">
      <alignment vertical="center"/>
    </xf>
    <xf numFmtId="0" fontId="11" fillId="11" borderId="21" xfId="0" applyFont="1" applyFill="1" applyBorder="1"/>
    <xf numFmtId="0" fontId="16" fillId="11" borderId="21" xfId="1" applyFont="1" applyFill="1" applyBorder="1"/>
    <xf numFmtId="0" fontId="11" fillId="11" borderId="22" xfId="0" applyFont="1" applyFill="1" applyBorder="1"/>
    <xf numFmtId="0" fontId="28" fillId="11" borderId="3" xfId="0" applyFont="1" applyFill="1" applyBorder="1" applyAlignment="1">
      <alignment vertical="center"/>
    </xf>
    <xf numFmtId="0" fontId="11" fillId="11" borderId="4" xfId="0" applyFont="1" applyFill="1" applyBorder="1"/>
    <xf numFmtId="0" fontId="16" fillId="11" borderId="4" xfId="1" applyFont="1" applyFill="1" applyBorder="1"/>
    <xf numFmtId="0" fontId="0" fillId="11" borderId="4" xfId="0" applyFill="1" applyBorder="1"/>
    <xf numFmtId="0" fontId="0" fillId="11" borderId="23" xfId="0" applyFill="1" applyBorder="1"/>
    <xf numFmtId="0" fontId="11" fillId="11" borderId="25" xfId="0" applyFont="1" applyFill="1" applyBorder="1"/>
    <xf numFmtId="0" fontId="16" fillId="11" borderId="25" xfId="1" applyFont="1" applyFill="1" applyBorder="1"/>
    <xf numFmtId="0" fontId="0" fillId="11" borderId="25" xfId="0" applyFill="1" applyBorder="1"/>
    <xf numFmtId="0" fontId="0" fillId="11" borderId="26" xfId="0" applyFill="1" applyBorder="1"/>
    <xf numFmtId="0" fontId="18" fillId="11" borderId="4" xfId="0" applyFont="1" applyFill="1" applyBorder="1"/>
    <xf numFmtId="0" fontId="19" fillId="11" borderId="4" xfId="1" applyFont="1" applyFill="1" applyBorder="1"/>
    <xf numFmtId="0" fontId="28" fillId="11" borderId="6" xfId="0" applyFont="1" applyFill="1" applyBorder="1" applyAlignment="1">
      <alignment vertical="center"/>
    </xf>
    <xf numFmtId="0" fontId="18" fillId="11" borderId="25" xfId="0" applyFont="1" applyFill="1" applyBorder="1"/>
    <xf numFmtId="0" fontId="19" fillId="11" borderId="25" xfId="1" applyFont="1" applyFill="1" applyBorder="1"/>
    <xf numFmtId="2" fontId="8" fillId="0" borderId="20" xfId="0" applyNumberFormat="1" applyFont="1" applyBorder="1" applyAlignment="1">
      <alignment horizontal="center" vertical="center"/>
    </xf>
    <xf numFmtId="0" fontId="0" fillId="11" borderId="21" xfId="0" applyFill="1" applyBorder="1"/>
    <xf numFmtId="0" fontId="21" fillId="11" borderId="21" xfId="0" applyFont="1" applyFill="1" applyBorder="1" applyAlignment="1">
      <alignment horizontal="right" vertical="center"/>
    </xf>
    <xf numFmtId="0" fontId="6" fillId="11" borderId="21" xfId="1" applyFill="1" applyBorder="1"/>
    <xf numFmtId="0" fontId="0" fillId="11" borderId="22" xfId="0" applyFill="1" applyBorder="1"/>
    <xf numFmtId="0" fontId="41" fillId="11" borderId="20" xfId="0" applyFont="1" applyFill="1" applyBorder="1" applyAlignment="1">
      <alignment vertical="center"/>
    </xf>
    <xf numFmtId="0" fontId="122" fillId="11" borderId="20" xfId="1" applyFont="1" applyFill="1" applyBorder="1" applyAlignment="1">
      <alignment vertical="center"/>
    </xf>
    <xf numFmtId="0" fontId="28" fillId="11" borderId="20" xfId="1" applyFont="1" applyFill="1" applyBorder="1" applyAlignment="1">
      <alignment vertical="center"/>
    </xf>
    <xf numFmtId="0" fontId="12" fillId="11" borderId="21" xfId="0" applyFont="1" applyFill="1" applyBorder="1"/>
    <xf numFmtId="0" fontId="143" fillId="11" borderId="21" xfId="0" applyFont="1" applyFill="1" applyBorder="1"/>
    <xf numFmtId="0" fontId="4" fillId="11" borderId="21" xfId="0" applyFont="1" applyFill="1" applyBorder="1"/>
    <xf numFmtId="0" fontId="72" fillId="11" borderId="20" xfId="1" applyFont="1" applyFill="1" applyBorder="1" applyAlignment="1">
      <alignment vertical="center"/>
    </xf>
    <xf numFmtId="0" fontId="47" fillId="11" borderId="20" xfId="0" applyFont="1" applyFill="1" applyBorder="1" applyAlignment="1">
      <alignment vertical="center"/>
    </xf>
    <xf numFmtId="0" fontId="7" fillId="11" borderId="21" xfId="0" applyFont="1" applyFill="1" applyBorder="1" applyAlignment="1">
      <alignment vertical="center"/>
    </xf>
    <xf numFmtId="0" fontId="9" fillId="11" borderId="21" xfId="0" applyFont="1" applyFill="1" applyBorder="1"/>
    <xf numFmtId="0" fontId="9" fillId="11" borderId="22" xfId="0" applyFont="1" applyFill="1" applyBorder="1"/>
    <xf numFmtId="0" fontId="153" fillId="11" borderId="20" xfId="0" applyFont="1" applyFill="1" applyBorder="1" applyAlignment="1">
      <alignment vertical="center"/>
    </xf>
    <xf numFmtId="0" fontId="44" fillId="11" borderId="20" xfId="0" applyFont="1" applyFill="1" applyBorder="1" applyAlignment="1">
      <alignment horizontal="left" vertical="center"/>
    </xf>
    <xf numFmtId="2" fontId="38" fillId="12" borderId="30" xfId="0" applyNumberFormat="1" applyFont="1" applyFill="1" applyBorder="1" applyAlignment="1">
      <alignment horizontal="center" vertical="center"/>
    </xf>
    <xf numFmtId="2" fontId="38" fillId="12" borderId="31" xfId="0" applyNumberFormat="1" applyFont="1" applyFill="1" applyBorder="1" applyAlignment="1">
      <alignment horizontal="center" vertical="center"/>
    </xf>
    <xf numFmtId="164" fontId="20" fillId="0" borderId="0" xfId="0" applyNumberFormat="1" applyFont="1" applyAlignment="1">
      <alignment horizontal="center" vertical="center"/>
    </xf>
    <xf numFmtId="0" fontId="0" fillId="0" borderId="33" xfId="0" applyBorder="1"/>
    <xf numFmtId="0" fontId="4" fillId="0" borderId="33" xfId="0" applyFont="1" applyBorder="1"/>
    <xf numFmtId="0" fontId="0" fillId="0" borderId="34" xfId="0" applyBorder="1"/>
    <xf numFmtId="0" fontId="156" fillId="0" borderId="35" xfId="0" applyFont="1" applyBorder="1" applyAlignment="1">
      <alignment vertical="center"/>
    </xf>
    <xf numFmtId="0" fontId="0" fillId="0" borderId="36" xfId="0" applyBorder="1"/>
    <xf numFmtId="0" fontId="0" fillId="0" borderId="35" xfId="0" applyBorder="1"/>
    <xf numFmtId="0" fontId="0" fillId="0" borderId="38" xfId="0" applyBorder="1"/>
    <xf numFmtId="0" fontId="4" fillId="0" borderId="38" xfId="0" applyFont="1" applyBorder="1"/>
    <xf numFmtId="0" fontId="0" fillId="0" borderId="28" xfId="0" applyBorder="1"/>
    <xf numFmtId="0" fontId="24" fillId="0" borderId="35" xfId="0" applyFont="1" applyBorder="1" applyAlignment="1">
      <alignment vertical="center"/>
    </xf>
    <xf numFmtId="0" fontId="162" fillId="0" borderId="37" xfId="0" applyFont="1" applyBorder="1" applyAlignment="1">
      <alignment vertical="center"/>
    </xf>
    <xf numFmtId="0" fontId="169" fillId="0" borderId="32" xfId="0" applyFont="1" applyBorder="1" applyAlignment="1">
      <alignment vertical="center"/>
    </xf>
    <xf numFmtId="0" fontId="170" fillId="0" borderId="0" xfId="0" applyFont="1" applyAlignment="1">
      <alignment horizontal="center" vertical="center"/>
    </xf>
    <xf numFmtId="0" fontId="121" fillId="0" borderId="0" xfId="0" applyFont="1" applyAlignment="1">
      <alignment vertical="center"/>
    </xf>
    <xf numFmtId="0" fontId="75" fillId="2" borderId="0" xfId="0" applyFont="1" applyFill="1" applyAlignment="1">
      <alignment vertical="center"/>
    </xf>
    <xf numFmtId="0" fontId="182" fillId="0" borderId="0" xfId="0" applyFont="1"/>
    <xf numFmtId="0" fontId="10" fillId="0" borderId="0" xfId="0" applyFont="1" applyAlignment="1">
      <alignment vertical="center"/>
    </xf>
    <xf numFmtId="0" fontId="41" fillId="0" borderId="0" xfId="0" applyFont="1" applyAlignment="1">
      <alignment vertical="center"/>
    </xf>
    <xf numFmtId="0" fontId="81" fillId="0" borderId="0" xfId="0" applyFont="1" applyAlignment="1">
      <alignment vertical="center"/>
    </xf>
    <xf numFmtId="0" fontId="40" fillId="0" borderId="0" xfId="0" applyFont="1" applyAlignment="1">
      <alignment vertical="center"/>
    </xf>
    <xf numFmtId="0" fontId="11" fillId="0" borderId="0" xfId="0" applyFont="1" applyAlignment="1">
      <alignment vertical="center"/>
    </xf>
    <xf numFmtId="0" fontId="9" fillId="0" borderId="0" xfId="0" applyFont="1" applyAlignment="1">
      <alignment vertical="center"/>
    </xf>
    <xf numFmtId="0" fontId="34" fillId="0" borderId="0" xfId="0" applyFont="1" applyAlignment="1">
      <alignment vertical="center"/>
    </xf>
    <xf numFmtId="0" fontId="44" fillId="2" borderId="0" xfId="0" applyFont="1" applyFill="1" applyAlignment="1">
      <alignment vertical="center"/>
    </xf>
    <xf numFmtId="0" fontId="28" fillId="2" borderId="0" xfId="0" applyFont="1" applyFill="1" applyAlignment="1">
      <alignment vertical="center"/>
    </xf>
    <xf numFmtId="0" fontId="12" fillId="2" borderId="0" xfId="0" applyFont="1" applyFill="1" applyAlignment="1">
      <alignment vertical="center"/>
    </xf>
    <xf numFmtId="0" fontId="0" fillId="2" borderId="0" xfId="0" applyFill="1" applyAlignment="1">
      <alignment vertical="center"/>
    </xf>
    <xf numFmtId="0" fontId="185" fillId="0" borderId="0" xfId="0" applyFont="1"/>
    <xf numFmtId="0" fontId="186" fillId="0" borderId="0" xfId="0" applyFont="1"/>
    <xf numFmtId="0" fontId="188" fillId="0" borderId="0" xfId="0" applyFont="1"/>
    <xf numFmtId="0" fontId="189" fillId="0" borderId="0" xfId="0" applyFont="1"/>
    <xf numFmtId="0" fontId="191" fillId="0" borderId="0" xfId="1" applyFont="1"/>
    <xf numFmtId="0" fontId="184" fillId="0" borderId="0" xfId="0" applyFont="1" applyAlignment="1">
      <alignment vertical="center"/>
    </xf>
    <xf numFmtId="0" fontId="193" fillId="0" borderId="0" xfId="0" applyFont="1"/>
    <xf numFmtId="0" fontId="195" fillId="0" borderId="0" xfId="0" applyFont="1" applyAlignment="1">
      <alignment vertical="center"/>
    </xf>
    <xf numFmtId="0" fontId="120" fillId="0" borderId="0" xfId="0" applyFont="1"/>
    <xf numFmtId="0" fontId="47" fillId="0" borderId="0" xfId="0" applyFont="1"/>
    <xf numFmtId="0" fontId="200" fillId="0" borderId="0" xfId="0" applyFont="1" applyAlignment="1">
      <alignment vertical="center"/>
    </xf>
    <xf numFmtId="0" fontId="28" fillId="5" borderId="0" xfId="0" applyFont="1" applyFill="1" applyAlignment="1">
      <alignment vertical="center"/>
    </xf>
    <xf numFmtId="0" fontId="0" fillId="5" borderId="0" xfId="0" applyFill="1"/>
    <xf numFmtId="0" fontId="8" fillId="5" borderId="0" xfId="0" applyFont="1" applyFill="1" applyAlignment="1">
      <alignment horizontal="center" vertical="center"/>
    </xf>
    <xf numFmtId="0" fontId="6" fillId="5" borderId="0" xfId="1" applyFill="1"/>
    <xf numFmtId="0" fontId="44" fillId="2" borderId="20" xfId="0" applyFont="1" applyFill="1" applyBorder="1" applyAlignment="1">
      <alignment vertical="center"/>
    </xf>
    <xf numFmtId="0" fontId="12" fillId="2" borderId="21" xfId="0" applyFont="1" applyFill="1" applyBorder="1" applyAlignment="1">
      <alignment horizontal="left" vertical="center"/>
    </xf>
    <xf numFmtId="0" fontId="0" fillId="2" borderId="21" xfId="0" applyFill="1" applyBorder="1"/>
    <xf numFmtId="0" fontId="0" fillId="2" borderId="22" xfId="0" applyFill="1" applyBorder="1"/>
    <xf numFmtId="0" fontId="68" fillId="9" borderId="0" xfId="0" applyFont="1" applyFill="1"/>
    <xf numFmtId="0" fontId="58" fillId="3" borderId="40" xfId="0" applyFont="1" applyFill="1" applyBorder="1" applyAlignment="1">
      <alignment horizontal="center" vertical="center"/>
    </xf>
    <xf numFmtId="2" fontId="58" fillId="3" borderId="41" xfId="0" applyNumberFormat="1" applyFont="1" applyFill="1" applyBorder="1" applyAlignment="1">
      <alignment horizontal="center" vertical="center"/>
    </xf>
    <xf numFmtId="2" fontId="58" fillId="3" borderId="42" xfId="0" applyNumberFormat="1" applyFont="1" applyFill="1" applyBorder="1" applyAlignment="1">
      <alignment horizontal="center" vertical="center"/>
    </xf>
    <xf numFmtId="0" fontId="58" fillId="3" borderId="43" xfId="0" applyFont="1" applyFill="1" applyBorder="1" applyAlignment="1">
      <alignment horizontal="center" vertical="center"/>
    </xf>
    <xf numFmtId="0" fontId="58" fillId="3" borderId="44" xfId="0" applyFont="1" applyFill="1" applyBorder="1" applyAlignment="1">
      <alignment horizontal="center" vertical="center"/>
    </xf>
    <xf numFmtId="0" fontId="1" fillId="3" borderId="45" xfId="0" applyFont="1" applyFill="1" applyBorder="1" applyAlignment="1">
      <alignment horizontal="center" vertical="center"/>
    </xf>
    <xf numFmtId="2" fontId="38" fillId="12" borderId="39" xfId="0" applyNumberFormat="1" applyFont="1" applyFill="1" applyBorder="1" applyAlignment="1">
      <alignment horizontal="center" vertical="center"/>
    </xf>
    <xf numFmtId="2" fontId="38" fillId="12" borderId="10" xfId="0" applyNumberFormat="1" applyFont="1" applyFill="1" applyBorder="1" applyAlignment="1">
      <alignment horizontal="center" vertical="center"/>
    </xf>
    <xf numFmtId="2" fontId="38" fillId="12" borderId="14" xfId="0" applyNumberFormat="1" applyFont="1" applyFill="1" applyBorder="1" applyAlignment="1">
      <alignment horizontal="center" vertical="center"/>
    </xf>
    <xf numFmtId="2" fontId="38" fillId="12" borderId="7" xfId="0" applyNumberFormat="1" applyFont="1" applyFill="1" applyBorder="1" applyAlignment="1">
      <alignment horizontal="center" vertical="center"/>
    </xf>
    <xf numFmtId="0" fontId="38" fillId="12" borderId="15" xfId="0" applyFont="1" applyFill="1" applyBorder="1" applyAlignment="1">
      <alignment horizontal="center" vertical="center"/>
    </xf>
    <xf numFmtId="0" fontId="38" fillId="12" borderId="16" xfId="0" applyFont="1" applyFill="1" applyBorder="1" applyAlignment="1">
      <alignment horizontal="center" vertical="center"/>
    </xf>
    <xf numFmtId="49" fontId="0" fillId="0" borderId="0" xfId="0" applyNumberFormat="1"/>
    <xf numFmtId="164" fontId="2" fillId="2" borderId="2" xfId="0" applyNumberFormat="1" applyFont="1" applyFill="1" applyBorder="1" applyAlignment="1" applyProtection="1">
      <alignment horizontal="center" vertical="center"/>
      <protection locked="0"/>
    </xf>
    <xf numFmtId="1" fontId="8" fillId="2" borderId="2" xfId="0" applyNumberFormat="1" applyFont="1" applyFill="1" applyBorder="1" applyAlignment="1" applyProtection="1">
      <alignment horizontal="center" vertical="center"/>
      <protection locked="0"/>
    </xf>
    <xf numFmtId="165" fontId="8" fillId="2" borderId="20" xfId="0" applyNumberFormat="1" applyFont="1" applyFill="1" applyBorder="1" applyAlignment="1" applyProtection="1">
      <alignment horizontal="center" vertical="center"/>
      <protection locked="0"/>
    </xf>
    <xf numFmtId="164" fontId="8" fillId="2" borderId="2" xfId="0" applyNumberFormat="1" applyFont="1" applyFill="1" applyBorder="1" applyAlignment="1" applyProtection="1">
      <alignment horizontal="center" vertical="center"/>
      <protection locked="0"/>
    </xf>
    <xf numFmtId="1" fontId="2" fillId="2" borderId="2" xfId="0" applyNumberFormat="1" applyFont="1" applyFill="1" applyBorder="1" applyAlignment="1" applyProtection="1">
      <alignment horizontal="center" vertical="center"/>
      <protection locked="0"/>
    </xf>
    <xf numFmtId="2" fontId="8" fillId="2" borderId="2" xfId="0" applyNumberFormat="1" applyFont="1" applyFill="1" applyBorder="1" applyAlignment="1" applyProtection="1">
      <alignment horizontal="center" vertical="center"/>
      <protection locked="0"/>
    </xf>
    <xf numFmtId="0" fontId="181" fillId="0" borderId="0" xfId="0" applyFont="1"/>
    <xf numFmtId="0" fontId="7" fillId="0" borderId="0" xfId="0" applyFont="1" applyAlignment="1">
      <alignment horizontal="left"/>
    </xf>
    <xf numFmtId="0" fontId="204" fillId="0" borderId="0" xfId="0" applyFont="1"/>
    <xf numFmtId="0" fontId="205" fillId="0" borderId="0" xfId="0" applyFont="1"/>
    <xf numFmtId="0" fontId="206" fillId="0" borderId="0" xfId="0" applyFont="1"/>
    <xf numFmtId="0" fontId="58" fillId="3" borderId="46" xfId="0" applyFont="1" applyFill="1" applyBorder="1" applyAlignment="1">
      <alignment horizontal="center" vertical="center"/>
    </xf>
    <xf numFmtId="0" fontId="44" fillId="0" borderId="0" xfId="0" applyFont="1" applyAlignment="1">
      <alignment horizontal="left" vertical="center"/>
    </xf>
    <xf numFmtId="0" fontId="21" fillId="0" borderId="3" xfId="0" applyFont="1" applyBorder="1" applyAlignment="1">
      <alignment vertical="center"/>
    </xf>
    <xf numFmtId="0" fontId="21" fillId="0" borderId="6" xfId="0" applyFont="1" applyBorder="1" applyAlignment="1">
      <alignment vertical="center"/>
    </xf>
    <xf numFmtId="0" fontId="44" fillId="0" borderId="9" xfId="0" applyFont="1" applyBorder="1" applyAlignment="1">
      <alignment vertical="center"/>
    </xf>
    <xf numFmtId="0" fontId="44" fillId="0" borderId="6" xfId="0" applyFont="1" applyBorder="1" applyAlignment="1">
      <alignment vertical="center"/>
    </xf>
    <xf numFmtId="0" fontId="209" fillId="0" borderId="0" xfId="0" applyFont="1" applyAlignment="1">
      <alignment horizontal="right" vertical="center"/>
    </xf>
    <xf numFmtId="0" fontId="211" fillId="0" borderId="0" xfId="0" applyFont="1" applyAlignment="1">
      <alignment horizontal="right" vertical="center"/>
    </xf>
    <xf numFmtId="0" fontId="13" fillId="2" borderId="15" xfId="0" applyFont="1" applyFill="1" applyBorder="1" applyAlignment="1" applyProtection="1">
      <alignment horizontal="center" vertical="center"/>
      <protection locked="0"/>
    </xf>
    <xf numFmtId="0" fontId="13" fillId="2" borderId="27" xfId="0" applyFont="1" applyFill="1" applyBorder="1" applyAlignment="1" applyProtection="1">
      <alignment horizontal="center" vertical="center"/>
      <protection locked="0"/>
    </xf>
    <xf numFmtId="0" fontId="13" fillId="2" borderId="16" xfId="0" applyFont="1" applyFill="1" applyBorder="1" applyAlignment="1" applyProtection="1">
      <alignment horizontal="center" vertical="center"/>
      <protection locked="0"/>
    </xf>
    <xf numFmtId="0" fontId="33" fillId="0" borderId="0" xfId="0" applyFont="1" applyAlignment="1">
      <alignment horizontal="center" vertical="center"/>
    </xf>
    <xf numFmtId="0" fontId="12" fillId="10" borderId="2" xfId="0" applyFont="1" applyFill="1" applyBorder="1" applyAlignment="1">
      <alignment vertical="center"/>
    </xf>
    <xf numFmtId="0" fontId="129" fillId="0" borderId="0" xfId="0" applyFont="1" applyAlignment="1">
      <alignment vertical="center"/>
    </xf>
    <xf numFmtId="0" fontId="103" fillId="0" borderId="0" xfId="0" applyFont="1" applyAlignment="1">
      <alignment vertical="center"/>
    </xf>
    <xf numFmtId="0" fontId="7" fillId="0" borderId="0" xfId="0" applyFont="1" applyAlignment="1">
      <alignment vertical="center"/>
    </xf>
    <xf numFmtId="0" fontId="119" fillId="0" borderId="0" xfId="0" applyFont="1" applyAlignment="1">
      <alignment horizontal="left" vertical="center"/>
    </xf>
    <xf numFmtId="0" fontId="120" fillId="0" borderId="0" xfId="0" applyFont="1" applyAlignment="1">
      <alignment horizontal="left" vertical="center"/>
    </xf>
    <xf numFmtId="0" fontId="0" fillId="0" borderId="9" xfId="0" applyBorder="1"/>
    <xf numFmtId="164" fontId="4" fillId="5" borderId="0" xfId="0" applyNumberFormat="1" applyFont="1" applyFill="1" applyAlignment="1">
      <alignment horizontal="center" vertical="center"/>
    </xf>
    <xf numFmtId="0" fontId="68" fillId="5" borderId="0" xfId="0" applyFont="1" applyFill="1" applyAlignment="1">
      <alignment vertical="center"/>
    </xf>
    <xf numFmtId="0" fontId="0" fillId="5" borderId="0" xfId="0" applyFill="1" applyAlignment="1">
      <alignment vertical="center"/>
    </xf>
    <xf numFmtId="0" fontId="39" fillId="13" borderId="47" xfId="0" applyFont="1" applyFill="1" applyBorder="1" applyAlignment="1">
      <alignment vertical="center"/>
    </xf>
    <xf numFmtId="164" fontId="4" fillId="13" borderId="48" xfId="0" applyNumberFormat="1" applyFont="1" applyFill="1" applyBorder="1" applyAlignment="1">
      <alignment horizontal="center" vertical="center"/>
    </xf>
    <xf numFmtId="0" fontId="68" fillId="13" borderId="48" xfId="0" applyFont="1" applyFill="1" applyBorder="1" applyAlignment="1">
      <alignment vertical="center"/>
    </xf>
    <xf numFmtId="0" fontId="0" fillId="13" borderId="48" xfId="0" applyFill="1" applyBorder="1" applyAlignment="1">
      <alignment vertical="center"/>
    </xf>
    <xf numFmtId="0" fontId="0" fillId="13" borderId="49" xfId="0" applyFill="1" applyBorder="1" applyAlignment="1">
      <alignment vertical="center"/>
    </xf>
    <xf numFmtId="0" fontId="0" fillId="0" borderId="50" xfId="0" applyBorder="1"/>
    <xf numFmtId="0" fontId="0" fillId="0" borderId="51" xfId="0" applyBorder="1"/>
    <xf numFmtId="0" fontId="39" fillId="5" borderId="50" xfId="0" applyFont="1" applyFill="1" applyBorder="1" applyAlignment="1">
      <alignment vertical="center"/>
    </xf>
    <xf numFmtId="0" fontId="0" fillId="5" borderId="51" xfId="0" applyFill="1" applyBorder="1" applyAlignment="1">
      <alignment vertical="center"/>
    </xf>
    <xf numFmtId="0" fontId="197" fillId="13" borderId="52" xfId="0" applyFont="1" applyFill="1" applyBorder="1" applyAlignment="1">
      <alignment vertical="center"/>
    </xf>
    <xf numFmtId="164" fontId="198" fillId="13" borderId="53" xfId="0" applyNumberFormat="1" applyFont="1" applyFill="1" applyBorder="1" applyAlignment="1">
      <alignment horizontal="center" vertical="center"/>
    </xf>
    <xf numFmtId="0" fontId="199" fillId="13" borderId="53" xfId="0" applyFont="1" applyFill="1" applyBorder="1" applyAlignment="1">
      <alignment vertical="center"/>
    </xf>
    <xf numFmtId="0" fontId="199" fillId="13" borderId="54" xfId="0" applyFont="1" applyFill="1" applyBorder="1" applyAlignment="1">
      <alignment vertical="center"/>
    </xf>
    <xf numFmtId="0" fontId="92" fillId="0" borderId="0" xfId="0" applyFont="1" applyAlignment="1">
      <alignment horizontal="center" vertical="center"/>
    </xf>
    <xf numFmtId="0" fontId="6" fillId="0" borderId="0" xfId="1" applyBorder="1"/>
    <xf numFmtId="0" fontId="0" fillId="0" borderId="3" xfId="0" applyBorder="1"/>
    <xf numFmtId="0" fontId="204" fillId="0" borderId="24" xfId="0" applyFont="1" applyBorder="1"/>
    <xf numFmtId="0" fontId="10" fillId="0" borderId="6" xfId="0" applyFont="1" applyBorder="1"/>
    <xf numFmtId="0" fontId="10" fillId="0" borderId="25" xfId="0" applyFont="1" applyBorder="1"/>
    <xf numFmtId="0" fontId="10" fillId="0" borderId="26" xfId="0" applyFont="1" applyBorder="1"/>
    <xf numFmtId="0" fontId="216" fillId="0" borderId="0" xfId="1" applyFont="1"/>
    <xf numFmtId="0" fontId="24" fillId="13" borderId="47" xfId="0" applyFont="1" applyFill="1" applyBorder="1" applyAlignment="1">
      <alignment vertical="center"/>
    </xf>
    <xf numFmtId="164" fontId="2" fillId="13" borderId="48" xfId="0" applyNumberFormat="1" applyFont="1" applyFill="1" applyBorder="1" applyAlignment="1">
      <alignment horizontal="center" vertical="center"/>
    </xf>
    <xf numFmtId="0" fontId="0" fillId="13" borderId="48" xfId="0" applyFill="1" applyBorder="1"/>
    <xf numFmtId="0" fontId="9" fillId="13" borderId="48" xfId="0" applyFont="1" applyFill="1" applyBorder="1"/>
    <xf numFmtId="0" fontId="0" fillId="13" borderId="49" xfId="0" applyFill="1" applyBorder="1"/>
    <xf numFmtId="0" fontId="24" fillId="13" borderId="52" xfId="0" applyFont="1" applyFill="1" applyBorder="1" applyAlignment="1">
      <alignment vertical="center"/>
    </xf>
    <xf numFmtId="164" fontId="2" fillId="13" borderId="53" xfId="0" applyNumberFormat="1" applyFont="1" applyFill="1" applyBorder="1" applyAlignment="1">
      <alignment horizontal="center" vertical="center"/>
    </xf>
    <xf numFmtId="0" fontId="0" fillId="13" borderId="53" xfId="0" applyFill="1" applyBorder="1"/>
    <xf numFmtId="0" fontId="9" fillId="13" borderId="53" xfId="0" applyFont="1" applyFill="1" applyBorder="1"/>
    <xf numFmtId="0" fontId="0" fillId="13" borderId="54" xfId="0" applyFill="1" applyBorder="1"/>
    <xf numFmtId="0" fontId="217" fillId="0" borderId="0" xfId="0" applyFont="1"/>
    <xf numFmtId="0" fontId="218" fillId="0" borderId="57" xfId="0" applyFont="1" applyBorder="1" applyAlignment="1">
      <alignment horizontal="center"/>
    </xf>
    <xf numFmtId="0" fontId="218" fillId="0" borderId="58" xfId="0" applyFont="1" applyBorder="1" applyAlignment="1">
      <alignment horizontal="center" vertical="top"/>
    </xf>
    <xf numFmtId="0" fontId="92" fillId="0" borderId="20" xfId="0" applyFont="1" applyBorder="1" applyAlignment="1">
      <alignment horizontal="left" vertical="center"/>
    </xf>
    <xf numFmtId="0" fontId="92" fillId="0" borderId="21" xfId="0" applyFont="1" applyBorder="1" applyAlignment="1">
      <alignment horizontal="right" vertical="center"/>
    </xf>
    <xf numFmtId="0" fontId="218" fillId="0" borderId="60" xfId="0" applyFont="1" applyBorder="1" applyAlignment="1">
      <alignment horizontal="center"/>
    </xf>
    <xf numFmtId="0" fontId="218" fillId="0" borderId="56" xfId="0" applyFont="1" applyBorder="1" applyAlignment="1">
      <alignment horizontal="center" vertical="top"/>
    </xf>
    <xf numFmtId="0" fontId="10" fillId="0" borderId="21" xfId="0" applyFont="1" applyBorder="1"/>
    <xf numFmtId="0" fontId="0" fillId="0" borderId="20" xfId="0" applyBorder="1"/>
    <xf numFmtId="0" fontId="28" fillId="0" borderId="2" xfId="0" applyFont="1" applyBorder="1" applyAlignment="1">
      <alignment horizontal="right" vertical="center"/>
    </xf>
    <xf numFmtId="0" fontId="218" fillId="0" borderId="60" xfId="0" applyFont="1" applyBorder="1" applyAlignment="1">
      <alignment horizontal="center" vertical="top"/>
    </xf>
    <xf numFmtId="2" fontId="219" fillId="0" borderId="13" xfId="0" applyNumberFormat="1" applyFont="1" applyBorder="1" applyAlignment="1">
      <alignment horizontal="center" vertical="center"/>
    </xf>
    <xf numFmtId="2" fontId="219" fillId="0" borderId="5" xfId="0" applyNumberFormat="1" applyFont="1" applyBorder="1" applyAlignment="1">
      <alignment horizontal="center" vertical="center"/>
    </xf>
    <xf numFmtId="2" fontId="219" fillId="0" borderId="39" xfId="0" applyNumberFormat="1" applyFont="1" applyBorder="1" applyAlignment="1">
      <alignment horizontal="center" vertical="center"/>
    </xf>
    <xf numFmtId="2" fontId="219" fillId="0" borderId="10" xfId="0" applyNumberFormat="1" applyFont="1" applyBorder="1" applyAlignment="1">
      <alignment horizontal="center" vertical="center"/>
    </xf>
    <xf numFmtId="2" fontId="219" fillId="0" borderId="14" xfId="0" applyNumberFormat="1" applyFont="1" applyBorder="1" applyAlignment="1">
      <alignment horizontal="center" vertical="center"/>
    </xf>
    <xf numFmtId="2" fontId="219" fillId="0" borderId="7" xfId="0" applyNumberFormat="1" applyFont="1" applyBorder="1" applyAlignment="1">
      <alignment horizontal="center" vertical="center"/>
    </xf>
    <xf numFmtId="0" fontId="12" fillId="0" borderId="3" xfId="0" applyFont="1" applyBorder="1" applyAlignment="1">
      <alignment horizontal="center"/>
    </xf>
    <xf numFmtId="0" fontId="218" fillId="0" borderId="6" xfId="0" applyFont="1" applyBorder="1" applyAlignment="1">
      <alignment horizontal="center" vertical="top"/>
    </xf>
    <xf numFmtId="0" fontId="218" fillId="0" borderId="55" xfId="0" applyFont="1" applyBorder="1" applyAlignment="1">
      <alignment horizontal="center"/>
    </xf>
    <xf numFmtId="0" fontId="65" fillId="2" borderId="61" xfId="0" applyFont="1" applyFill="1" applyBorder="1" applyAlignment="1" applyProtection="1">
      <alignment horizontal="center" vertical="center"/>
      <protection locked="0"/>
    </xf>
    <xf numFmtId="0" fontId="65" fillId="2" borderId="17" xfId="0" applyFont="1" applyFill="1" applyBorder="1" applyAlignment="1" applyProtection="1">
      <alignment horizontal="center" vertical="center"/>
      <protection locked="0"/>
    </xf>
    <xf numFmtId="0" fontId="65" fillId="2" borderId="62" xfId="0" applyFont="1" applyFill="1" applyBorder="1" applyAlignment="1" applyProtection="1">
      <alignment horizontal="center" vertical="center"/>
      <protection locked="0"/>
    </xf>
    <xf numFmtId="0" fontId="221" fillId="0" borderId="0" xfId="0" applyFont="1" applyAlignment="1">
      <alignment horizontal="left" vertical="center"/>
    </xf>
    <xf numFmtId="0" fontId="47" fillId="0" borderId="0" xfId="0" applyFont="1" applyAlignment="1">
      <alignment vertical="center"/>
    </xf>
    <xf numFmtId="0" fontId="217" fillId="0" borderId="0" xfId="0" applyFont="1" applyAlignment="1">
      <alignment vertical="center"/>
    </xf>
    <xf numFmtId="0" fontId="22" fillId="0" borderId="0" xfId="0" applyFont="1" applyAlignment="1">
      <alignment vertical="center"/>
    </xf>
    <xf numFmtId="0" fontId="218" fillId="0" borderId="59" xfId="0" applyFont="1" applyBorder="1" applyAlignment="1">
      <alignment horizontal="center" vertical="top"/>
    </xf>
    <xf numFmtId="2" fontId="219" fillId="0" borderId="30" xfId="0" applyNumberFormat="1" applyFont="1" applyBorder="1" applyAlignment="1">
      <alignment horizontal="center" vertical="center"/>
    </xf>
    <xf numFmtId="2" fontId="219" fillId="0" borderId="31" xfId="0" applyNumberFormat="1" applyFont="1" applyBorder="1" applyAlignment="1">
      <alignment horizontal="center" vertical="center"/>
    </xf>
    <xf numFmtId="0" fontId="218" fillId="0" borderId="59" xfId="0" applyFont="1" applyBorder="1" applyAlignment="1">
      <alignment horizontal="center"/>
    </xf>
    <xf numFmtId="0" fontId="22" fillId="2" borderId="20" xfId="0" applyFont="1" applyFill="1" applyBorder="1" applyAlignment="1">
      <alignment vertical="center"/>
    </xf>
    <xf numFmtId="0" fontId="0" fillId="0" borderId="0" xfId="0" applyFill="1"/>
    <xf numFmtId="0" fontId="0" fillId="6" borderId="0" xfId="0" applyFont="1" applyFill="1" applyAlignment="1">
      <alignment vertical="center"/>
    </xf>
    <xf numFmtId="0" fontId="2" fillId="6" borderId="0" xfId="0" applyFont="1" applyFill="1" applyAlignment="1">
      <alignment horizontal="left" vertical="center"/>
    </xf>
    <xf numFmtId="0" fontId="153" fillId="6" borderId="0" xfId="0" applyFont="1" applyFill="1" applyAlignment="1">
      <alignment vertical="center"/>
    </xf>
  </cellXfs>
  <cellStyles count="2">
    <cellStyle name="Hyperlink" xfId="1" builtinId="8"/>
    <cellStyle name="Normal" xfId="0" builtinId="0"/>
  </cellStyles>
  <dxfs count="59">
    <dxf>
      <font>
        <b/>
        <i val="0"/>
        <color theme="5" tint="-0.24994659260841701"/>
      </font>
      <fill>
        <patternFill patternType="none">
          <bgColor auto="1"/>
        </patternFill>
      </fill>
    </dxf>
    <dxf>
      <font>
        <b/>
        <i val="0"/>
        <color theme="5" tint="-0.24994659260841701"/>
      </font>
      <fill>
        <patternFill>
          <bgColor theme="4" tint="0.79998168889431442"/>
        </patternFill>
      </fill>
    </dxf>
    <dxf>
      <font>
        <b/>
        <i val="0"/>
        <color theme="5" tint="-0.24994659260841701"/>
      </font>
      <fill>
        <patternFill>
          <bgColor theme="8" tint="0.59996337778862885"/>
        </patternFill>
      </fill>
    </dxf>
    <dxf>
      <font>
        <b/>
        <i val="0"/>
        <color theme="5" tint="-0.499984740745262"/>
      </font>
      <fill>
        <patternFill>
          <bgColor theme="4" tint="0.59996337778862885"/>
        </patternFill>
      </fill>
    </dxf>
    <dxf>
      <font>
        <b/>
        <i val="0"/>
        <color theme="5" tint="-0.499984740745262"/>
      </font>
      <fill>
        <patternFill>
          <bgColor theme="8" tint="0.39994506668294322"/>
        </patternFill>
      </fill>
      <border>
        <left style="thin">
          <color theme="0" tint="-0.499984740745262"/>
        </left>
        <right style="thin">
          <color theme="0" tint="-0.499984740745262"/>
        </right>
        <top style="thin">
          <color theme="0" tint="-0.499984740745262"/>
        </top>
        <bottom style="thin">
          <color theme="0" tint="-0.499984740745262"/>
        </bottom>
      </border>
    </dxf>
    <dxf>
      <font>
        <b/>
        <i val="0"/>
        <color theme="5" tint="-0.499984740745262"/>
      </font>
      <fill>
        <patternFill>
          <bgColor theme="4" tint="0.39994506668294322"/>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theme="8"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rgb="FF0070C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14996795556505021"/>
        </left>
        <right style="thin">
          <color theme="0" tint="-0.14996795556505021"/>
        </right>
        <top style="thin">
          <color theme="0" tint="-0.14996795556505021"/>
        </top>
        <bottom style="thin">
          <color theme="0" tint="-0.14996795556505021"/>
        </bottom>
      </border>
    </dxf>
    <dxf>
      <font>
        <b/>
        <i val="0"/>
        <color rgb="FFFFFF00"/>
      </font>
      <fill>
        <patternFill>
          <bgColor rgb="FF00206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patternType="solid">
          <bgColor rgb="FF002060"/>
        </patternFill>
      </fill>
      <border>
        <left style="thin">
          <color theme="0" tint="-0.34998626667073579"/>
        </left>
        <right style="thin">
          <color theme="0" tint="-0.34998626667073579"/>
        </right>
        <top style="thin">
          <color theme="0" tint="-0.34998626667073579"/>
        </top>
        <bottom style="thin">
          <color theme="0" tint="-0.34998626667073579"/>
        </bottom>
      </border>
    </dxf>
    <dxf>
      <font>
        <b/>
        <i val="0"/>
        <color theme="4"/>
      </font>
    </dxf>
    <dxf>
      <font>
        <color rgb="FF9C0006"/>
      </font>
      <fill>
        <patternFill>
          <bgColor rgb="FFFFC7CE"/>
        </patternFill>
      </fill>
    </dxf>
    <dxf>
      <font>
        <b/>
        <i val="0"/>
        <color theme="5" tint="-0.24994659260841701"/>
      </font>
      <fill>
        <patternFill patternType="none">
          <bgColor auto="1"/>
        </patternFill>
      </fill>
    </dxf>
    <dxf>
      <font>
        <b/>
        <i val="0"/>
        <color theme="5" tint="-0.24994659260841701"/>
      </font>
      <fill>
        <patternFill>
          <bgColor theme="4" tint="0.79998168889431442"/>
        </patternFill>
      </fill>
    </dxf>
    <dxf>
      <font>
        <b/>
        <i val="0"/>
        <color theme="5" tint="-0.24994659260841701"/>
      </font>
      <fill>
        <patternFill>
          <bgColor theme="8" tint="0.59996337778862885"/>
        </patternFill>
      </fill>
    </dxf>
    <dxf>
      <font>
        <b/>
        <i val="0"/>
        <color theme="5" tint="-0.499984740745262"/>
      </font>
      <fill>
        <patternFill>
          <bgColor theme="4" tint="0.59996337778862885"/>
        </patternFill>
      </fill>
    </dxf>
    <dxf>
      <font>
        <b/>
        <i val="0"/>
        <color theme="5" tint="-0.499984740745262"/>
      </font>
      <fill>
        <patternFill>
          <bgColor theme="8" tint="0.39994506668294322"/>
        </patternFill>
      </fill>
      <border>
        <left style="thin">
          <color theme="0" tint="-0.499984740745262"/>
        </left>
        <right style="thin">
          <color theme="0" tint="-0.499984740745262"/>
        </right>
        <top style="thin">
          <color theme="0" tint="-0.499984740745262"/>
        </top>
        <bottom style="thin">
          <color theme="0" tint="-0.499984740745262"/>
        </bottom>
      </border>
    </dxf>
    <dxf>
      <font>
        <b/>
        <i val="0"/>
        <color theme="5" tint="-0.499984740745262"/>
      </font>
      <fill>
        <patternFill>
          <bgColor theme="4" tint="0.39994506668294322"/>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theme="8"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rgb="FF0070C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14996795556505021"/>
        </left>
        <right style="thin">
          <color theme="0" tint="-0.14996795556505021"/>
        </right>
        <top style="thin">
          <color theme="0" tint="-0.14996795556505021"/>
        </top>
        <bottom style="thin">
          <color theme="0" tint="-0.14996795556505021"/>
        </bottom>
      </border>
    </dxf>
    <dxf>
      <font>
        <b/>
        <i val="0"/>
        <color rgb="FFFFFF00"/>
      </font>
      <fill>
        <patternFill>
          <bgColor rgb="FF00206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patternType="solid">
          <bgColor rgb="FF002060"/>
        </patternFill>
      </fill>
      <border>
        <left style="thin">
          <color theme="0" tint="-0.34998626667073579"/>
        </left>
        <right style="thin">
          <color theme="0" tint="-0.34998626667073579"/>
        </right>
        <top style="thin">
          <color theme="0" tint="-0.34998626667073579"/>
        </top>
        <bottom style="thin">
          <color theme="0" tint="-0.34998626667073579"/>
        </bottom>
      </border>
    </dxf>
    <dxf>
      <font>
        <b/>
        <i val="0"/>
        <color theme="4"/>
      </font>
    </dxf>
    <dxf>
      <font>
        <color rgb="FF9C0006"/>
      </font>
      <fill>
        <patternFill>
          <bgColor rgb="FFFFC7CE"/>
        </patternFill>
      </fill>
    </dxf>
    <dxf>
      <font>
        <b/>
        <i val="0"/>
        <color theme="5" tint="-0.24994659260841701"/>
      </font>
      <fill>
        <patternFill patternType="none">
          <bgColor auto="1"/>
        </patternFill>
      </fill>
    </dxf>
    <dxf>
      <font>
        <b/>
        <i val="0"/>
        <color theme="5" tint="-0.24994659260841701"/>
      </font>
      <fill>
        <patternFill>
          <bgColor theme="4" tint="0.79998168889431442"/>
        </patternFill>
      </fill>
    </dxf>
    <dxf>
      <font>
        <b/>
        <i val="0"/>
        <color theme="5" tint="-0.24994659260841701"/>
      </font>
      <fill>
        <patternFill>
          <bgColor theme="8" tint="0.59996337778862885"/>
        </patternFill>
      </fill>
    </dxf>
    <dxf>
      <font>
        <b/>
        <i val="0"/>
        <color theme="5" tint="-0.499984740745262"/>
      </font>
      <fill>
        <patternFill>
          <bgColor theme="4" tint="0.59996337778862885"/>
        </patternFill>
      </fill>
    </dxf>
    <dxf>
      <font>
        <b/>
        <i val="0"/>
        <color theme="5" tint="-0.499984740745262"/>
      </font>
      <fill>
        <patternFill>
          <bgColor theme="8" tint="0.39994506668294322"/>
        </patternFill>
      </fill>
      <border>
        <left style="thin">
          <color theme="0" tint="-0.499984740745262"/>
        </left>
        <right style="thin">
          <color theme="0" tint="-0.499984740745262"/>
        </right>
        <top style="thin">
          <color theme="0" tint="-0.499984740745262"/>
        </top>
        <bottom style="thin">
          <color theme="0" tint="-0.499984740745262"/>
        </bottom>
      </border>
    </dxf>
    <dxf>
      <font>
        <b/>
        <i val="0"/>
        <color theme="5" tint="-0.499984740745262"/>
      </font>
      <fill>
        <patternFill>
          <bgColor theme="4" tint="0.39994506668294322"/>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theme="8"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rgb="FF0070C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14996795556505021"/>
        </left>
        <right style="thin">
          <color theme="0" tint="-0.14996795556505021"/>
        </right>
        <top style="thin">
          <color theme="0" tint="-0.14996795556505021"/>
        </top>
        <bottom style="thin">
          <color theme="0" tint="-0.14996795556505021"/>
        </bottom>
      </border>
    </dxf>
    <dxf>
      <font>
        <b/>
        <i val="0"/>
        <color rgb="FFFFFF00"/>
      </font>
      <fill>
        <patternFill>
          <bgColor rgb="FF00206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patternType="solid">
          <bgColor rgb="FF002060"/>
        </patternFill>
      </fill>
      <border>
        <left style="thin">
          <color theme="0" tint="-0.34998626667073579"/>
        </left>
        <right style="thin">
          <color theme="0" tint="-0.34998626667073579"/>
        </right>
        <top style="thin">
          <color theme="0" tint="-0.34998626667073579"/>
        </top>
        <bottom style="thin">
          <color theme="0" tint="-0.34998626667073579"/>
        </bottom>
      </border>
    </dxf>
    <dxf>
      <font>
        <b/>
        <i val="0"/>
        <color theme="5" tint="-0.24994659260841701"/>
      </font>
      <fill>
        <patternFill patternType="none">
          <bgColor auto="1"/>
        </patternFill>
      </fill>
    </dxf>
    <dxf>
      <font>
        <b/>
        <i val="0"/>
        <color theme="5" tint="-0.24994659260841701"/>
      </font>
      <fill>
        <patternFill>
          <bgColor theme="4" tint="0.79998168889431442"/>
        </patternFill>
      </fill>
    </dxf>
    <dxf>
      <font>
        <b/>
        <i val="0"/>
        <color theme="5" tint="-0.24994659260841701"/>
      </font>
      <fill>
        <patternFill>
          <bgColor theme="8" tint="0.59996337778862885"/>
        </patternFill>
      </fill>
    </dxf>
    <dxf>
      <font>
        <b/>
        <i val="0"/>
        <color theme="5" tint="-0.499984740745262"/>
      </font>
      <fill>
        <patternFill>
          <bgColor theme="4" tint="0.59996337778862885"/>
        </patternFill>
      </fill>
    </dxf>
    <dxf>
      <font>
        <b/>
        <i val="0"/>
        <color theme="5" tint="-0.499984740745262"/>
      </font>
      <fill>
        <patternFill>
          <bgColor theme="8" tint="0.39994506668294322"/>
        </patternFill>
      </fill>
      <border>
        <left style="thin">
          <color theme="0" tint="-0.499984740745262"/>
        </left>
        <right style="thin">
          <color theme="0" tint="-0.499984740745262"/>
        </right>
        <top style="thin">
          <color theme="0" tint="-0.499984740745262"/>
        </top>
        <bottom style="thin">
          <color theme="0" tint="-0.499984740745262"/>
        </bottom>
      </border>
    </dxf>
    <dxf>
      <font>
        <b/>
        <i val="0"/>
        <color theme="5" tint="-0.499984740745262"/>
      </font>
      <fill>
        <patternFill>
          <bgColor theme="4" tint="0.39994506668294322"/>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theme="8"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theme="7"/>
      </font>
      <fill>
        <patternFill>
          <bgColor rgb="FF0070C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bgColor theme="4" tint="-0.24994659260841701"/>
        </patternFill>
      </fill>
      <border>
        <left style="thin">
          <color theme="0" tint="-0.14996795556505021"/>
        </left>
        <right style="thin">
          <color theme="0" tint="-0.14996795556505021"/>
        </right>
        <top style="thin">
          <color theme="0" tint="-0.14996795556505021"/>
        </top>
        <bottom style="thin">
          <color theme="0" tint="-0.14996795556505021"/>
        </bottom>
      </border>
    </dxf>
    <dxf>
      <font>
        <b/>
        <i val="0"/>
        <color rgb="FFFFFF00"/>
      </font>
      <fill>
        <patternFill>
          <bgColor rgb="FF002060"/>
        </patternFill>
      </fill>
      <border>
        <left style="thin">
          <color theme="0" tint="-0.24994659260841701"/>
        </left>
        <right style="thin">
          <color theme="0" tint="-0.24994659260841701"/>
        </right>
        <top style="thin">
          <color theme="0" tint="-0.24994659260841701"/>
        </top>
        <bottom style="thin">
          <color theme="0" tint="-0.24994659260841701"/>
        </bottom>
      </border>
    </dxf>
    <dxf>
      <font>
        <b/>
        <i val="0"/>
        <color rgb="FFFFFF00"/>
      </font>
      <fill>
        <patternFill patternType="solid">
          <bgColor rgb="FF002060"/>
        </patternFill>
      </fill>
      <border>
        <left style="thin">
          <color theme="0" tint="-0.34998626667073579"/>
        </left>
        <right style="thin">
          <color theme="0" tint="-0.34998626667073579"/>
        </right>
        <top style="thin">
          <color theme="0" tint="-0.34998626667073579"/>
        </top>
        <bottom style="thin">
          <color theme="0" tint="-0.34998626667073579"/>
        </bottom>
      </border>
    </dxf>
    <dxf>
      <font>
        <b/>
        <i val="0"/>
        <color theme="4"/>
      </font>
    </dxf>
    <dxf>
      <font>
        <color rgb="FF9C0006"/>
      </font>
      <fill>
        <patternFill>
          <bgColor rgb="FFFFC7CE"/>
        </patternFill>
      </fill>
    </dxf>
    <dxf>
      <font>
        <color rgb="FFC00000"/>
      </font>
      <fill>
        <patternFill patternType="solid">
          <bgColor theme="6" tint="0.79998168889431442"/>
        </patternFill>
      </fill>
    </dxf>
  </dxfs>
  <tableStyles count="0" defaultTableStyle="TableStyleMedium2" defaultPivotStyle="PivotStyleLight16"/>
  <colors>
    <mruColors>
      <color rgb="FF57257D"/>
      <color rgb="FFC39BE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hyperlink" Target="https://www.amazon.com/Bosch-Distance-Measure-165-Feet-GLM165-40/dp/B076C3TB8P" TargetMode="External"/></Relationships>
</file>

<file path=xl/drawings/_rels/drawing2.xml.rels><?xml version="1.0" encoding="UTF-8" standalone="yes"?>
<Relationships xmlns="http://schemas.openxmlformats.org/package/2006/relationships"><Relationship Id="rId3" Type="http://schemas.openxmlformats.org/officeDocument/2006/relationships/image" Target="../media/image8.jpg"/><Relationship Id="rId2" Type="http://schemas.openxmlformats.org/officeDocument/2006/relationships/image" Target="../media/image7.jpeg"/><Relationship Id="rId1" Type="http://schemas.openxmlformats.org/officeDocument/2006/relationships/image" Target="../media/image6.jpeg"/><Relationship Id="rId4" Type="http://schemas.openxmlformats.org/officeDocument/2006/relationships/image" Target="../media/image9.jpeg"/></Relationships>
</file>

<file path=xl/drawings/_rels/drawing3.xml.rels><?xml version="1.0" encoding="UTF-8" standalone="yes"?>
<Relationships xmlns="http://schemas.openxmlformats.org/package/2006/relationships"><Relationship Id="rId1" Type="http://schemas.openxmlformats.org/officeDocument/2006/relationships/image" Target="../media/image9.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4.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5.jpeg"/></Relationships>
</file>

<file path=xl/drawings/_rels/drawing12.xml.rels><?xml version="1.0" encoding="UTF-8" standalone="yes"?>
<Relationships xmlns="http://schemas.openxmlformats.org/package/2006/relationships"><Relationship Id="rId2" Type="http://schemas.openxmlformats.org/officeDocument/2006/relationships/image" Target="../media/image17.jpeg"/><Relationship Id="rId1" Type="http://schemas.openxmlformats.org/officeDocument/2006/relationships/image" Target="../media/image16.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20.jpeg"/><Relationship Id="rId1" Type="http://schemas.openxmlformats.org/officeDocument/2006/relationships/image" Target="../media/image19.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21.jpe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5.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3.emf"/><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8.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2.emf"/></Relationships>
</file>

<file path=xl/drawings/_rels/vmlDrawing7.v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xdr:from>
      <xdr:col>1</xdr:col>
      <xdr:colOff>32657</xdr:colOff>
      <xdr:row>9</xdr:row>
      <xdr:rowOff>108855</xdr:rowOff>
    </xdr:from>
    <xdr:to>
      <xdr:col>22</xdr:col>
      <xdr:colOff>647700</xdr:colOff>
      <xdr:row>110</xdr:row>
      <xdr:rowOff>195943</xdr:rowOff>
    </xdr:to>
    <xdr:sp macro="" textlink="">
      <xdr:nvSpPr>
        <xdr:cNvPr id="2" name="TextBox 1">
          <a:hlinkClick xmlns:r="http://schemas.openxmlformats.org/officeDocument/2006/relationships" r:id="rId1"/>
          <a:extLst>
            <a:ext uri="{FF2B5EF4-FFF2-40B4-BE49-F238E27FC236}">
              <a16:creationId xmlns:a16="http://schemas.microsoft.com/office/drawing/2014/main" id="{00000000-0008-0000-0000-000002000000}"/>
            </a:ext>
          </a:extLst>
        </xdr:cNvPr>
        <xdr:cNvSpPr txBox="1"/>
      </xdr:nvSpPr>
      <xdr:spPr>
        <a:xfrm>
          <a:off x="228600" y="1611084"/>
          <a:ext cx="14331043" cy="2097677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baseline="0">
              <a:solidFill>
                <a:srgbClr val="0070C0"/>
              </a:solidFill>
              <a:effectLst/>
              <a:latin typeface="+mn-lt"/>
              <a:ea typeface="+mn-ea"/>
              <a:cs typeface="+mn-cs"/>
            </a:rPr>
            <a:t>Learning to trust Depth of Field calculations begins</a:t>
          </a:r>
          <a:r>
            <a:rPr lang="en-US" sz="1400" b="1">
              <a:solidFill>
                <a:srgbClr val="0070C0"/>
              </a:solidFill>
              <a:effectLst/>
              <a:latin typeface="+mn-lt"/>
              <a:ea typeface="+mn-ea"/>
              <a:cs typeface="+mn-cs"/>
            </a:rPr>
            <a:t> with realizing that the </a:t>
          </a:r>
          <a:r>
            <a:rPr lang="en-US" sz="1400" b="1" baseline="0">
              <a:solidFill>
                <a:srgbClr val="0070C0"/>
              </a:solidFill>
              <a:effectLst/>
              <a:latin typeface="+mn-lt"/>
              <a:ea typeface="+mn-ea"/>
              <a:cs typeface="+mn-cs"/>
            </a:rPr>
            <a:t>equation, which is older than any of us, requires a variable (the </a:t>
          </a:r>
          <a:r>
            <a:rPr lang="en-US" sz="1400" b="1" baseline="0">
              <a:solidFill>
                <a:srgbClr val="00B0F0"/>
              </a:solidFill>
              <a:effectLst/>
              <a:latin typeface="+mn-lt"/>
              <a:ea typeface="+mn-ea"/>
              <a:cs typeface="+mn-cs"/>
            </a:rPr>
            <a:t>Maximum Permissible Circle of Confusion Diameter</a:t>
          </a:r>
          <a:r>
            <a:rPr lang="en-US" sz="1400" b="1" baseline="0">
              <a:solidFill>
                <a:srgbClr val="0070C0"/>
              </a:solidFill>
              <a:effectLst/>
              <a:latin typeface="+mn-lt"/>
              <a:ea typeface="+mn-ea"/>
              <a:cs typeface="+mn-cs"/>
            </a:rPr>
            <a:t>) that </a:t>
          </a:r>
          <a:r>
            <a:rPr lang="en-US" sz="1400" b="1" i="1" u="sng" baseline="0">
              <a:solidFill>
                <a:srgbClr val="0070C0"/>
              </a:solidFill>
              <a:effectLst/>
              <a:latin typeface="+mn-lt"/>
              <a:ea typeface="+mn-ea"/>
              <a:cs typeface="+mn-cs"/>
            </a:rPr>
            <a:t>you</a:t>
          </a:r>
          <a:r>
            <a:rPr lang="en-US" sz="1400" b="1" baseline="0">
              <a:solidFill>
                <a:srgbClr val="0070C0"/>
              </a:solidFill>
              <a:effectLst/>
              <a:latin typeface="+mn-lt"/>
              <a:ea typeface="+mn-ea"/>
              <a:cs typeface="+mn-cs"/>
            </a:rPr>
            <a:t> can specify to control how "sharp" </a:t>
          </a:r>
          <a:r>
            <a:rPr lang="en-US" sz="1400" b="1" i="1" u="sng" baseline="0">
              <a:solidFill>
                <a:srgbClr val="0070C0"/>
              </a:solidFill>
              <a:effectLst/>
              <a:latin typeface="+mn-lt"/>
              <a:ea typeface="+mn-ea"/>
              <a:cs typeface="+mn-cs"/>
            </a:rPr>
            <a:t>you</a:t>
          </a:r>
          <a:r>
            <a:rPr lang="en-US" sz="1400" b="1" i="1" u="none" baseline="0">
              <a:solidFill>
                <a:srgbClr val="0070C0"/>
              </a:solidFill>
              <a:effectLst/>
              <a:latin typeface="+mn-lt"/>
              <a:ea typeface="+mn-ea"/>
              <a:cs typeface="+mn-cs"/>
            </a:rPr>
            <a:t> </a:t>
          </a:r>
          <a:r>
            <a:rPr lang="en-US" sz="1400" b="1" baseline="0">
              <a:solidFill>
                <a:srgbClr val="0070C0"/>
              </a:solidFill>
              <a:effectLst/>
              <a:latin typeface="+mn-lt"/>
              <a:ea typeface="+mn-ea"/>
              <a:cs typeface="+mn-cs"/>
            </a:rPr>
            <a:t>expect the Near and Far limits of Depth of Field to be, at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intended enlargement factor and viewing distance.  You </a:t>
          </a:r>
          <a:r>
            <a:rPr lang="en-US" sz="1400" b="1" i="1" u="sng" baseline="0">
              <a:solidFill>
                <a:srgbClr val="0070C0"/>
              </a:solidFill>
              <a:effectLst/>
              <a:latin typeface="+mn-lt"/>
              <a:ea typeface="+mn-ea"/>
              <a:cs typeface="+mn-cs"/>
            </a:rPr>
            <a:t>do not</a:t>
          </a:r>
          <a:r>
            <a:rPr lang="en-US" sz="1400" b="1" baseline="0">
              <a:solidFill>
                <a:srgbClr val="0070C0"/>
              </a:solidFill>
              <a:effectLst/>
              <a:latin typeface="+mn-lt"/>
              <a:ea typeface="+mn-ea"/>
              <a:cs typeface="+mn-cs"/>
            </a:rPr>
            <a:t> have to resign yourself to using </a:t>
          </a:r>
          <a:r>
            <a:rPr lang="en-US" sz="1400" b="1">
              <a:solidFill>
                <a:srgbClr val="0070C0"/>
              </a:solidFill>
              <a:effectLst/>
              <a:latin typeface="+mn-lt"/>
              <a:ea typeface="+mn-ea"/>
              <a:cs typeface="+mn-cs"/>
            </a:rPr>
            <a:t>the standard/default Circle</a:t>
          </a:r>
          <a:r>
            <a:rPr lang="en-US" sz="1400" b="1" baseline="0">
              <a:solidFill>
                <a:srgbClr val="0070C0"/>
              </a:solidFill>
              <a:effectLst/>
              <a:latin typeface="+mn-lt"/>
              <a:ea typeface="+mn-ea"/>
              <a:cs typeface="+mn-cs"/>
            </a:rPr>
            <a:t> of Confusion</a:t>
          </a:r>
          <a:r>
            <a:rPr lang="en-US" sz="1400" b="1">
              <a:solidFill>
                <a:srgbClr val="0070C0"/>
              </a:solidFill>
              <a:effectLst/>
              <a:latin typeface="+mn-lt"/>
              <a:ea typeface="+mn-ea"/>
              <a:cs typeface="+mn-cs"/>
            </a:rPr>
            <a:t> Diameter that's found in </a:t>
          </a:r>
          <a:r>
            <a:rPr lang="en-US" sz="1400" b="1" i="1" u="sng">
              <a:solidFill>
                <a:srgbClr val="0070C0"/>
              </a:solidFill>
              <a:effectLst/>
              <a:latin typeface="+mn-lt"/>
              <a:ea typeface="+mn-ea"/>
              <a:cs typeface="+mn-cs"/>
            </a:rPr>
            <a:t>most</a:t>
          </a:r>
          <a:r>
            <a:rPr lang="en-US" sz="1400" b="1">
              <a:solidFill>
                <a:srgbClr val="0070C0"/>
              </a:solidFill>
              <a:effectLst/>
              <a:latin typeface="+mn-lt"/>
              <a:ea typeface="+mn-ea"/>
              <a:cs typeface="+mn-cs"/>
            </a:rPr>
            <a:t> DoF apps</a:t>
          </a:r>
          <a:r>
            <a:rPr lang="en-US" sz="1400" b="1" baseline="0">
              <a:solidFill>
                <a:srgbClr val="0070C0"/>
              </a:solidFill>
              <a:effectLst/>
              <a:latin typeface="+mn-lt"/>
              <a:ea typeface="+mn-ea"/>
              <a:cs typeface="+mn-cs"/>
            </a:rPr>
            <a:t> and still incorporated within the engraved DoF scales, even on modern, manual-focus lenses made for digital cameras.  This </a:t>
          </a:r>
          <a:r>
            <a:rPr lang="en-US" sz="1400" b="1" i="1" u="sng" baseline="0">
              <a:solidFill>
                <a:srgbClr val="0070C0"/>
              </a:solidFill>
              <a:effectLst/>
              <a:latin typeface="+mn-lt"/>
              <a:ea typeface="+mn-ea"/>
              <a:cs typeface="+mn-cs"/>
            </a:rPr>
            <a:t>archaic  default value</a:t>
          </a:r>
          <a:r>
            <a:rPr lang="en-US" sz="1400" b="1" i="1" u="none" baseline="0">
              <a:solidFill>
                <a:srgbClr val="0070C0"/>
              </a:solidFill>
              <a:effectLst/>
              <a:latin typeface="+mn-lt"/>
              <a:ea typeface="+mn-ea"/>
              <a:cs typeface="+mn-cs"/>
            </a:rPr>
            <a:t> </a:t>
          </a:r>
          <a:r>
            <a:rPr lang="en-US" sz="1400" b="1" i="0" u="none" baseline="0">
              <a:solidFill>
                <a:srgbClr val="0070C0"/>
              </a:solidFill>
              <a:effectLst/>
              <a:latin typeface="+mn-lt"/>
              <a:ea typeface="+mn-ea"/>
              <a:cs typeface="+mn-cs"/>
            </a:rPr>
            <a:t>was and continues to be </a:t>
          </a:r>
          <a:r>
            <a:rPr lang="en-US" sz="1400" b="1" i="1" u="sng" baseline="0">
              <a:solidFill>
                <a:srgbClr val="0070C0"/>
              </a:solidFill>
              <a:effectLst/>
              <a:latin typeface="+mn-lt"/>
              <a:ea typeface="+mn-ea"/>
              <a:cs typeface="+mn-cs"/>
            </a:rPr>
            <a:t>ignorantly</a:t>
          </a:r>
          <a:r>
            <a:rPr lang="en-US" sz="1400" b="1" i="0" u="none" baseline="0">
              <a:solidFill>
                <a:srgbClr val="0070C0"/>
              </a:solidFill>
              <a:effectLst/>
              <a:latin typeface="+mn-lt"/>
              <a:ea typeface="+mn-ea"/>
              <a:cs typeface="+mn-cs"/>
            </a:rPr>
            <a:t> </a:t>
          </a:r>
          <a:r>
            <a:rPr lang="en-US" sz="1400" b="1">
              <a:solidFill>
                <a:srgbClr val="0070C0"/>
              </a:solidFill>
              <a:effectLst/>
              <a:latin typeface="+mn-lt"/>
              <a:ea typeface="+mn-ea"/>
              <a:cs typeface="+mn-cs"/>
            </a:rPr>
            <a:t>based on sensor size or camera make and model,</a:t>
          </a:r>
          <a:r>
            <a:rPr lang="en-US" sz="1400" b="1" baseline="0">
              <a:solidFill>
                <a:srgbClr val="0070C0"/>
              </a:solidFill>
              <a:effectLst/>
              <a:latin typeface="+mn-lt"/>
              <a:ea typeface="+mn-ea"/>
              <a:cs typeface="+mn-cs"/>
            </a:rPr>
            <a:t> which makes</a:t>
          </a:r>
          <a:r>
            <a:rPr lang="en-US" sz="1400" b="1">
              <a:solidFill>
                <a:srgbClr val="0070C0"/>
              </a:solidFill>
              <a:effectLst/>
              <a:latin typeface="+mn-lt"/>
              <a:ea typeface="+mn-ea"/>
              <a:cs typeface="+mn-cs"/>
            </a:rPr>
            <a:t> huge assumptions regarding </a:t>
          </a:r>
          <a:r>
            <a:rPr lang="en-US" sz="1400" b="1" i="1" u="sng">
              <a:solidFill>
                <a:srgbClr val="0070C0"/>
              </a:solidFill>
              <a:effectLst/>
              <a:latin typeface="+mn-lt"/>
              <a:ea typeface="+mn-ea"/>
              <a:cs typeface="+mn-cs"/>
            </a:rPr>
            <a:t>your</a:t>
          </a:r>
          <a:r>
            <a:rPr lang="en-US" sz="1400" b="1">
              <a:solidFill>
                <a:srgbClr val="0070C0"/>
              </a:solidFill>
              <a:effectLst/>
              <a:latin typeface="+mn-lt"/>
              <a:ea typeface="+mn-ea"/>
              <a:cs typeface="+mn-cs"/>
            </a:rPr>
            <a:t> anticipated enlargement factor, viewing distance, </a:t>
          </a:r>
          <a:r>
            <a:rPr lang="en-US" sz="1400" b="1" i="1" u="sng">
              <a:solidFill>
                <a:srgbClr val="0070C0"/>
              </a:solidFill>
              <a:effectLst/>
              <a:latin typeface="+mn-lt"/>
              <a:ea typeface="+mn-ea"/>
              <a:cs typeface="+mn-cs"/>
            </a:rPr>
            <a:t>and</a:t>
          </a:r>
          <a:r>
            <a:rPr lang="en-US" sz="1400" b="1">
              <a:solidFill>
                <a:srgbClr val="0070C0"/>
              </a:solidFill>
              <a:effectLst/>
              <a:latin typeface="+mn-lt"/>
              <a:ea typeface="+mn-ea"/>
              <a:cs typeface="+mn-cs"/>
            </a:rPr>
            <a:t>  personally desired final image resolution</a:t>
          </a:r>
          <a:r>
            <a:rPr lang="en-US" sz="1400" b="1" baseline="0">
              <a:solidFill>
                <a:srgbClr val="0070C0"/>
              </a:solidFill>
              <a:effectLst/>
              <a:latin typeface="+mn-lt"/>
              <a:ea typeface="+mn-ea"/>
              <a:cs typeface="+mn-cs"/>
            </a:rPr>
            <a:t>.</a:t>
          </a:r>
          <a:endParaRPr lang="en-US" sz="1400" b="1">
            <a:solidFill>
              <a:srgbClr val="0070C0"/>
            </a:solidFill>
            <a:effectLst/>
            <a:latin typeface="+mn-lt"/>
            <a:ea typeface="+mn-ea"/>
            <a:cs typeface="+mn-cs"/>
          </a:endParaRPr>
        </a:p>
        <a:p>
          <a:endParaRPr lang="en-US" sz="1400" b="1">
            <a:solidFill>
              <a:srgbClr val="0070C0"/>
            </a:solidFill>
            <a:effectLst/>
            <a:latin typeface="+mn-lt"/>
            <a:ea typeface="+mn-ea"/>
            <a:cs typeface="+mn-cs"/>
          </a:endParaRPr>
        </a:p>
        <a:p>
          <a:r>
            <a:rPr lang="en-US" sz="1400" b="1">
              <a:solidFill>
                <a:srgbClr val="7030A0"/>
              </a:solidFill>
              <a:effectLst/>
              <a:latin typeface="+mn-lt"/>
              <a:ea typeface="+mn-ea"/>
              <a:cs typeface="+mn-cs"/>
            </a:rPr>
            <a:t>A simple equation for calculating a</a:t>
          </a:r>
          <a:r>
            <a:rPr lang="en-US" sz="1400" b="1" baseline="0">
              <a:solidFill>
                <a:srgbClr val="7030A0"/>
              </a:solidFill>
              <a:effectLst/>
              <a:latin typeface="+mn-lt"/>
              <a:ea typeface="+mn-ea"/>
              <a:cs typeface="+mn-cs"/>
            </a:rPr>
            <a:t> </a:t>
          </a:r>
          <a:r>
            <a:rPr lang="en-US" sz="1400" b="1" i="1" u="sng" baseline="0">
              <a:solidFill>
                <a:srgbClr val="7030A0"/>
              </a:solidFill>
              <a:effectLst/>
              <a:latin typeface="+mn-lt"/>
              <a:ea typeface="+mn-ea"/>
              <a:cs typeface="+mn-cs"/>
            </a:rPr>
            <a:t>customized</a:t>
          </a:r>
          <a:r>
            <a:rPr lang="en-US" sz="1400" b="1" baseline="0">
              <a:solidFill>
                <a:srgbClr val="00B0F0"/>
              </a:solidFill>
              <a:effectLst/>
              <a:latin typeface="+mn-lt"/>
              <a:ea typeface="+mn-ea"/>
              <a:cs typeface="+mn-cs"/>
            </a:rPr>
            <a:t> Maximum Permissible CoC Diameter</a:t>
          </a:r>
          <a:r>
            <a:rPr lang="en-US" sz="1400" b="1" baseline="0">
              <a:solidFill>
                <a:srgbClr val="0070C0"/>
              </a:solidFill>
              <a:effectLst/>
              <a:latin typeface="+mn-lt"/>
              <a:ea typeface="+mn-ea"/>
              <a:cs typeface="+mn-cs"/>
            </a:rPr>
            <a:t> </a:t>
          </a:r>
          <a:r>
            <a:rPr lang="en-US" sz="1400" b="1" baseline="0">
              <a:solidFill>
                <a:srgbClr val="7030A0"/>
              </a:solidFill>
              <a:effectLst/>
              <a:latin typeface="+mn-lt"/>
              <a:ea typeface="+mn-ea"/>
              <a:cs typeface="+mn-cs"/>
            </a:rPr>
            <a:t>has been </a:t>
          </a:r>
          <a:r>
            <a:rPr lang="en-US" sz="1400" b="1">
              <a:solidFill>
                <a:srgbClr val="7030A0"/>
              </a:solidFill>
              <a:effectLst/>
              <a:latin typeface="+mn-lt"/>
              <a:ea typeface="+mn-ea"/>
              <a:cs typeface="+mn-cs"/>
            </a:rPr>
            <a:t>documented in the Wikipedia article, </a:t>
          </a:r>
          <a:r>
            <a:rPr lang="en-US" sz="1400" b="1" i="1">
              <a:solidFill>
                <a:srgbClr val="7030A0"/>
              </a:solidFill>
              <a:effectLst/>
              <a:latin typeface="+mn-lt"/>
              <a:ea typeface="+mn-ea"/>
              <a:cs typeface="+mn-cs"/>
            </a:rPr>
            <a:t>"Circle of Confusion"</a:t>
          </a:r>
          <a:r>
            <a:rPr lang="en-US" sz="1400" b="1">
              <a:solidFill>
                <a:srgbClr val="7030A0"/>
              </a:solidFill>
              <a:effectLst/>
              <a:latin typeface="+mn-lt"/>
              <a:ea typeface="+mn-ea"/>
              <a:cs typeface="+mn-cs"/>
            </a:rPr>
            <a:t> for many years.  </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400" b="1">
              <a:solidFill>
                <a:srgbClr val="7030A0"/>
              </a:solidFill>
              <a:effectLst/>
              <a:latin typeface="+mn-lt"/>
              <a:ea typeface="+mn-ea"/>
              <a:cs typeface="+mn-cs"/>
            </a:rPr>
            <a:t>The</a:t>
          </a:r>
          <a:r>
            <a:rPr lang="en-US" sz="1400" b="1" baseline="0">
              <a:solidFill>
                <a:srgbClr val="7030A0"/>
              </a:solidFill>
              <a:effectLst/>
              <a:latin typeface="+mn-lt"/>
              <a:ea typeface="+mn-ea"/>
              <a:cs typeface="+mn-cs"/>
            </a:rPr>
            <a:t> "</a:t>
          </a:r>
          <a:r>
            <a:rPr lang="en-US" sz="1400" b="1" baseline="0">
              <a:solidFill>
                <a:srgbClr val="00B0F0"/>
              </a:solidFill>
              <a:effectLst/>
              <a:latin typeface="+mn-lt"/>
              <a:ea typeface="+mn-ea"/>
              <a:cs typeface="+mn-cs"/>
            </a:rPr>
            <a:t>Calculator</a:t>
          </a:r>
          <a:r>
            <a:rPr lang="en-US" sz="1400" b="1" baseline="0">
              <a:solidFill>
                <a:srgbClr val="7030A0"/>
              </a:solidFill>
              <a:effectLst/>
              <a:latin typeface="+mn-lt"/>
              <a:ea typeface="+mn-ea"/>
              <a:cs typeface="+mn-cs"/>
            </a:rPr>
            <a:t>," "</a:t>
          </a:r>
          <a:r>
            <a:rPr lang="en-US" sz="1400" b="1" baseline="0">
              <a:solidFill>
                <a:srgbClr val="00B0F0"/>
              </a:solidFill>
              <a:effectLst/>
              <a:latin typeface="+mn-lt"/>
              <a:ea typeface="+mn-ea"/>
              <a:cs typeface="+mn-cs"/>
            </a:rPr>
            <a:t>Simple Calculator</a:t>
          </a:r>
          <a:r>
            <a:rPr lang="en-US" sz="1400" b="1" baseline="0">
              <a:solidFill>
                <a:srgbClr val="7030A0"/>
              </a:solidFill>
              <a:effectLst/>
              <a:latin typeface="+mn-lt"/>
              <a:ea typeface="+mn-ea"/>
              <a:cs typeface="+mn-cs"/>
            </a:rPr>
            <a:t>," and  "</a:t>
          </a:r>
          <a:r>
            <a:rPr lang="en-US" sz="1400" b="1" baseline="0">
              <a:solidFill>
                <a:srgbClr val="00B0F0"/>
              </a:solidFill>
              <a:effectLst/>
              <a:latin typeface="+mn-lt"/>
              <a:ea typeface="+mn-ea"/>
              <a:cs typeface="+mn-cs"/>
            </a:rPr>
            <a:t>Ultra-Simple Calc</a:t>
          </a:r>
          <a:r>
            <a:rPr lang="en-US" sz="1400" b="1" baseline="0">
              <a:solidFill>
                <a:srgbClr val="7030A0"/>
              </a:solidFill>
              <a:effectLst/>
              <a:latin typeface="+mn-lt"/>
              <a:ea typeface="+mn-ea"/>
              <a:cs typeface="+mn-cs"/>
            </a:rPr>
            <a:t>" worksheets, accessed via the tabs below, deploy this trustworthy equation, making quick work of calculating a </a:t>
          </a:r>
          <a:r>
            <a:rPr lang="en-US" sz="1400" b="1" i="1" u="sng" baseline="0">
              <a:solidFill>
                <a:srgbClr val="7030A0"/>
              </a:solidFill>
              <a:effectLst/>
              <a:latin typeface="+mn-lt"/>
              <a:ea typeface="+mn-ea"/>
              <a:cs typeface="+mn-cs"/>
            </a:rPr>
            <a:t>customized</a:t>
          </a:r>
          <a:r>
            <a:rPr lang="en-US" sz="1400" b="1" baseline="0">
              <a:solidFill>
                <a:srgbClr val="7030A0"/>
              </a:solidFill>
              <a:effectLst/>
              <a:latin typeface="+mn-lt"/>
              <a:ea typeface="+mn-ea"/>
              <a:cs typeface="+mn-cs"/>
            </a:rPr>
            <a:t> </a:t>
          </a:r>
          <a:r>
            <a:rPr lang="en-US" sz="1400" b="1" baseline="0">
              <a:solidFill>
                <a:srgbClr val="00B0F0"/>
              </a:solidFill>
              <a:effectLst/>
              <a:latin typeface="+mn-lt"/>
              <a:ea typeface="+mn-ea"/>
              <a:cs typeface="+mn-cs"/>
            </a:rPr>
            <a:t>Maximum Permissible CoC Diameter</a:t>
          </a:r>
          <a:r>
            <a:rPr lang="en-US" sz="1400" b="1" baseline="0">
              <a:solidFill>
                <a:srgbClr val="7030A0"/>
              </a:solidFill>
              <a:effectLst/>
              <a:latin typeface="+mn-lt"/>
              <a:ea typeface="+mn-ea"/>
              <a:cs typeface="+mn-cs"/>
            </a:rPr>
            <a:t>, for use in </a:t>
          </a:r>
          <a:r>
            <a:rPr lang="en-US" sz="1400" b="1" i="1" u="sng" baseline="0">
              <a:solidFill>
                <a:srgbClr val="7030A0"/>
              </a:solidFill>
              <a:effectLst/>
              <a:latin typeface="+mn-lt"/>
              <a:ea typeface="+mn-ea"/>
              <a:cs typeface="+mn-cs"/>
            </a:rPr>
            <a:t>any</a:t>
          </a:r>
          <a:r>
            <a:rPr lang="en-US" sz="1400" b="1" baseline="0">
              <a:solidFill>
                <a:srgbClr val="7030A0"/>
              </a:solidFill>
              <a:effectLst/>
              <a:latin typeface="+mn-lt"/>
              <a:ea typeface="+mn-ea"/>
              <a:cs typeface="+mn-cs"/>
            </a:rPr>
            <a:t> DoF app that actually </a:t>
          </a:r>
          <a:r>
            <a:rPr lang="en-US" sz="1400" b="1" i="1" u="sng" baseline="0">
              <a:solidFill>
                <a:srgbClr val="7030A0"/>
              </a:solidFill>
              <a:effectLst/>
              <a:latin typeface="+mn-lt"/>
              <a:ea typeface="+mn-ea"/>
              <a:cs typeface="+mn-cs"/>
            </a:rPr>
            <a:t>permits</a:t>
          </a:r>
          <a:r>
            <a:rPr lang="en-US" sz="1400" b="1" baseline="0">
              <a:solidFill>
                <a:srgbClr val="7030A0"/>
              </a:solidFill>
              <a:effectLst/>
              <a:latin typeface="+mn-lt"/>
              <a:ea typeface="+mn-ea"/>
              <a:cs typeface="+mn-cs"/>
            </a:rPr>
            <a:t> direct user entry of a CoC diameter, instead of </a:t>
          </a:r>
          <a:r>
            <a:rPr lang="en-US" sz="1400" b="1" i="1" u="sng" baseline="0">
              <a:solidFill>
                <a:srgbClr val="7030A0"/>
              </a:solidFill>
              <a:effectLst/>
              <a:latin typeface="+mn-lt"/>
              <a:ea typeface="+mn-ea"/>
              <a:cs typeface="+mn-cs"/>
            </a:rPr>
            <a:t>recklessly</a:t>
          </a:r>
          <a:r>
            <a:rPr lang="en-US" sz="1400" b="1" baseline="0">
              <a:solidFill>
                <a:srgbClr val="7030A0"/>
              </a:solidFill>
              <a:effectLst/>
              <a:latin typeface="+mn-lt"/>
              <a:ea typeface="+mn-ea"/>
              <a:cs typeface="+mn-cs"/>
            </a:rPr>
            <a:t> relying on a user's sensor size or camera make/mode to perform DoF calculations.  Surprisingly, </a:t>
          </a:r>
          <a:r>
            <a:rPr lang="en-US" sz="1400" b="1" i="1" u="sng" baseline="0">
              <a:solidFill>
                <a:srgbClr val="7030A0"/>
              </a:solidFill>
              <a:effectLst/>
              <a:latin typeface="+mn-lt"/>
              <a:ea typeface="+mn-ea"/>
              <a:cs typeface="+mn-cs"/>
            </a:rPr>
            <a:t>PhotoPills</a:t>
          </a:r>
          <a:r>
            <a:rPr lang="en-US" sz="1400" b="1" baseline="0">
              <a:solidFill>
                <a:srgbClr val="7030A0"/>
              </a:solidFill>
              <a:effectLst/>
              <a:latin typeface="+mn-lt"/>
              <a:ea typeface="+mn-ea"/>
              <a:cs typeface="+mn-cs"/>
            </a:rPr>
            <a:t>, for example, is not among the very few apps that do permit user-specification of a CoC diameter, even though it actually includes a function for calculating a custom CoC Diameter.  (The left hand isn't talking to the right hand.)  </a:t>
          </a:r>
          <a:r>
            <a:rPr lang="en-US" sz="1400" b="1" i="1" u="sng" baseline="0">
              <a:solidFill>
                <a:srgbClr val="7030A0"/>
              </a:solidFill>
              <a:effectLst/>
              <a:latin typeface="+mn-lt"/>
              <a:ea typeface="+mn-ea"/>
              <a:cs typeface="+mn-cs"/>
            </a:rPr>
            <a:t>DoFMaster</a:t>
          </a:r>
          <a:r>
            <a:rPr lang="en-US" sz="1400" b="1" i="0" baseline="0">
              <a:solidFill>
                <a:srgbClr val="7030A0"/>
              </a:solidFill>
              <a:effectLst/>
              <a:latin typeface="+mn-lt"/>
              <a:ea typeface="+mn-ea"/>
              <a:cs typeface="+mn-cs"/>
            </a:rPr>
            <a:t>, on the other hand, provides a long list of selectable CoC diameters, hidden at the bottom of a drop list that begins with multiple makes and models of cameras (where the camera's sensor size is used to ensure a high probability of disappointment, a la </a:t>
          </a:r>
          <a:r>
            <a:rPr lang="en-US" sz="1400" b="1" i="1" u="sng" baseline="0">
              <a:solidFill>
                <a:srgbClr val="7030A0"/>
              </a:solidFill>
              <a:effectLst/>
              <a:latin typeface="+mn-lt"/>
              <a:ea typeface="+mn-ea"/>
              <a:cs typeface="+mn-cs"/>
            </a:rPr>
            <a:t>PhotoPills</a:t>
          </a:r>
          <a:r>
            <a:rPr lang="en-US" sz="1400" b="1" i="0" baseline="0">
              <a:solidFill>
                <a:srgbClr val="7030A0"/>
              </a:solidFill>
              <a:effectLst/>
              <a:latin typeface="+mn-lt"/>
              <a:ea typeface="+mn-ea"/>
              <a:cs typeface="+mn-cs"/>
            </a:rPr>
            <a:t>).  Sigh...  </a:t>
          </a:r>
        </a:p>
        <a:p>
          <a:br>
            <a:rPr lang="en-US" sz="1400" b="1" baseline="0">
              <a:solidFill>
                <a:srgbClr val="0070C0"/>
              </a:solidFill>
              <a:effectLst/>
              <a:latin typeface="+mn-lt"/>
              <a:ea typeface="+mn-ea"/>
              <a:cs typeface="+mn-cs"/>
            </a:rPr>
          </a:br>
          <a:r>
            <a:rPr lang="en-US" sz="1500" b="1" baseline="0">
              <a:solidFill>
                <a:srgbClr val="00B050"/>
              </a:solidFill>
              <a:effectLst/>
              <a:latin typeface="+mn-lt"/>
              <a:ea typeface="+mn-ea"/>
              <a:cs typeface="+mn-cs"/>
            </a:rPr>
            <a:t>This Excel Workbook can serve THREE DIFFERENT FIELD METHODS for selecting an f-Number and Focus Distance, when shooting landscapes or architecture, for example:</a:t>
          </a:r>
          <a:br>
            <a:rPr lang="en-US" sz="1500" b="1" baseline="0">
              <a:solidFill>
                <a:srgbClr val="0070C0"/>
              </a:solidFill>
              <a:effectLst/>
              <a:latin typeface="+mn-lt"/>
              <a:ea typeface="+mn-ea"/>
              <a:cs typeface="+mn-cs"/>
            </a:rPr>
          </a:br>
          <a:br>
            <a:rPr lang="en-US" sz="1400" b="1" baseline="0">
              <a:solidFill>
                <a:srgbClr val="0070C0"/>
              </a:solidFill>
              <a:effectLst/>
              <a:latin typeface="+mn-lt"/>
              <a:ea typeface="+mn-ea"/>
              <a:cs typeface="+mn-cs"/>
            </a:rPr>
          </a:br>
          <a:r>
            <a:rPr lang="en-US" sz="1400" b="1" baseline="0">
              <a:solidFill>
                <a:srgbClr val="0070C0"/>
              </a:solidFill>
              <a:effectLst/>
              <a:latin typeface="+mn-lt"/>
              <a:ea typeface="+mn-ea"/>
              <a:cs typeface="+mn-cs"/>
            </a:rPr>
            <a:t>1) Calculating a custom </a:t>
          </a:r>
          <a:r>
            <a:rPr lang="en-US" sz="1400" b="1" baseline="0">
              <a:solidFill>
                <a:srgbClr val="00B0F0"/>
              </a:solidFill>
              <a:effectLst/>
              <a:latin typeface="+mn-lt"/>
              <a:ea typeface="+mn-ea"/>
              <a:cs typeface="+mn-cs"/>
            </a:rPr>
            <a:t>Maximum Permissible CoC Diameter</a:t>
          </a:r>
          <a:r>
            <a:rPr lang="en-US" sz="1400" b="1" baseline="0">
              <a:solidFill>
                <a:srgbClr val="0070C0"/>
              </a:solidFill>
              <a:effectLst/>
              <a:latin typeface="+mn-lt"/>
              <a:ea typeface="+mn-ea"/>
              <a:cs typeface="+mn-cs"/>
            </a:rPr>
            <a:t> (at the "</a:t>
          </a:r>
          <a:r>
            <a:rPr lang="en-US" sz="1400" b="1" baseline="0">
              <a:solidFill>
                <a:srgbClr val="00B0F0"/>
              </a:solidFill>
              <a:effectLst/>
              <a:latin typeface="+mn-lt"/>
              <a:ea typeface="+mn-ea"/>
              <a:cs typeface="+mn-cs"/>
            </a:rPr>
            <a:t>Calculator,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Simple Calculator</a:t>
          </a:r>
          <a:r>
            <a:rPr lang="en-US" sz="1400" b="1" baseline="0">
              <a:solidFill>
                <a:srgbClr val="0070C0"/>
              </a:solidFill>
              <a:effectLst/>
              <a:latin typeface="+mn-lt"/>
              <a:ea typeface="+mn-ea"/>
              <a:cs typeface="+mn-cs"/>
            </a:rPr>
            <a:t>," or "</a:t>
          </a:r>
          <a:r>
            <a:rPr lang="en-US" sz="1400" b="1" baseline="0">
              <a:solidFill>
                <a:srgbClr val="00B0F0"/>
              </a:solidFill>
              <a:effectLst/>
              <a:latin typeface="+mn-lt"/>
              <a:ea typeface="+mn-ea"/>
              <a:cs typeface="+mn-cs"/>
            </a:rPr>
            <a:t>Ultra-Simple Calc</a:t>
          </a:r>
          <a:r>
            <a:rPr lang="en-US" sz="1400" b="1" baseline="0">
              <a:solidFill>
                <a:srgbClr val="0070C0"/>
              </a:solidFill>
              <a:effectLst/>
              <a:latin typeface="+mn-lt"/>
              <a:ea typeface="+mn-ea"/>
              <a:cs typeface="+mn-cs"/>
            </a:rPr>
            <a:t>" worksheets, below) for specification in a Depth of Field app of </a:t>
          </a:r>
          <a:r>
            <a:rPr lang="en-US" sz="1400" b="1" i="1" u="sng" baseline="0">
              <a:solidFill>
                <a:srgbClr val="0070C0"/>
              </a:solidFill>
              <a:effectLst/>
              <a:latin typeface="+mn-lt"/>
              <a:ea typeface="+mn-ea"/>
              <a:cs typeface="+mn-cs"/>
            </a:rPr>
            <a:t>your choice</a:t>
          </a:r>
          <a:r>
            <a:rPr lang="en-US" sz="1400" b="1" baseline="0">
              <a:solidFill>
                <a:srgbClr val="0070C0"/>
              </a:solidFill>
              <a:effectLst/>
              <a:latin typeface="+mn-lt"/>
              <a:ea typeface="+mn-ea"/>
              <a:cs typeface="+mn-cs"/>
            </a:rPr>
            <a:t>, to determine the ideal focus distance and nominal f-Number (widest aperture) for a given, framed subject space.  </a:t>
          </a:r>
          <a:r>
            <a:rPr lang="en-US" sz="1400" b="1" baseline="0">
              <a:solidFill>
                <a:srgbClr val="FF0000"/>
              </a:solidFill>
              <a:effectLst/>
              <a:latin typeface="+mn-lt"/>
              <a:ea typeface="+mn-ea"/>
              <a:cs typeface="+mn-cs"/>
            </a:rPr>
            <a:t>This requires </a:t>
          </a:r>
          <a:r>
            <a:rPr lang="en-US" sz="1400" b="1" i="1" u="sng" baseline="0">
              <a:solidFill>
                <a:srgbClr val="FF0000"/>
              </a:solidFill>
              <a:effectLst/>
              <a:latin typeface="+mn-lt"/>
              <a:ea typeface="+mn-ea"/>
              <a:cs typeface="+mn-cs"/>
            </a:rPr>
            <a:t>accurate distance measurements</a:t>
          </a:r>
          <a:r>
            <a:rPr lang="en-US" sz="1400" b="1" i="0" u="none" baseline="0">
              <a:solidFill>
                <a:srgbClr val="FF0000"/>
              </a:solidFill>
              <a:effectLst/>
              <a:latin typeface="+mn-lt"/>
              <a:ea typeface="+mn-ea"/>
              <a:cs typeface="+mn-cs"/>
            </a:rPr>
            <a:t>, especially for the</a:t>
          </a:r>
          <a:r>
            <a:rPr lang="en-US" sz="1400" b="1" i="0" u="none" baseline="0">
              <a:solidFill>
                <a:srgbClr val="0070C0"/>
              </a:solidFill>
              <a:effectLst/>
              <a:latin typeface="+mn-lt"/>
              <a:ea typeface="+mn-ea"/>
              <a:cs typeface="+mn-cs"/>
            </a:rPr>
            <a:t> </a:t>
          </a:r>
          <a:r>
            <a:rPr lang="en-US" sz="1400" b="1" i="0" u="none" baseline="0">
              <a:solidFill>
                <a:srgbClr val="FF0000"/>
              </a:solidFill>
              <a:effectLst/>
              <a:latin typeface="+mn-lt"/>
              <a:ea typeface="+mn-ea"/>
              <a:cs typeface="+mn-cs"/>
            </a:rPr>
            <a:t>Nearest subject in the framed composition </a:t>
          </a:r>
          <a:r>
            <a:rPr lang="en-US" sz="1400" b="1" i="1" u="sng" baseline="0">
              <a:solidFill>
                <a:srgbClr val="FF0000"/>
              </a:solidFill>
              <a:effectLst/>
              <a:latin typeface="+mn-lt"/>
              <a:ea typeface="+mn-ea"/>
              <a:cs typeface="+mn-cs"/>
            </a:rPr>
            <a:t>and</a:t>
          </a:r>
          <a:r>
            <a:rPr lang="en-US" sz="1400" b="1" i="0" u="none" baseline="0">
              <a:solidFill>
                <a:srgbClr val="FF0000"/>
              </a:solidFill>
              <a:effectLst/>
              <a:latin typeface="+mn-lt"/>
              <a:ea typeface="+mn-ea"/>
              <a:cs typeface="+mn-cs"/>
            </a:rPr>
            <a:t> for the calculated focus distance</a:t>
          </a:r>
          <a:r>
            <a:rPr lang="en-US" sz="1400" b="1" i="0" u="none" baseline="0">
              <a:solidFill>
                <a:srgbClr val="0070C0"/>
              </a:solidFill>
              <a:effectLst/>
              <a:latin typeface="+mn-lt"/>
              <a:ea typeface="+mn-ea"/>
              <a:cs typeface="+mn-cs"/>
            </a:rPr>
            <a:t>, </a:t>
          </a:r>
          <a:r>
            <a:rPr lang="en-US" sz="1400" b="1" baseline="0">
              <a:solidFill>
                <a:srgbClr val="0070C0"/>
              </a:solidFill>
              <a:effectLst/>
              <a:latin typeface="+mn-lt"/>
              <a:ea typeface="+mn-ea"/>
              <a:cs typeface="+mn-cs"/>
            </a:rPr>
            <a:t>to facilitate the shortest possible exposures, while also securing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Desired Final Image Resolution </a:t>
          </a:r>
          <a:r>
            <a:rPr lang="en-US" sz="1400" b="1" baseline="0">
              <a:solidFill>
                <a:srgbClr val="0070C0"/>
              </a:solidFill>
              <a:effectLst/>
              <a:latin typeface="+mn-lt"/>
              <a:ea typeface="+mn-ea"/>
              <a:cs typeface="+mn-cs"/>
            </a:rPr>
            <a:t>at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Maximum Anticipated Enlargement Factor </a:t>
          </a:r>
          <a:r>
            <a:rPr lang="en-US" sz="1400" b="1" baseline="0">
              <a:solidFill>
                <a:srgbClr val="0070C0"/>
              </a:solidFill>
              <a:effectLst/>
              <a:latin typeface="+mn-lt"/>
              <a:ea typeface="+mn-ea"/>
              <a:cs typeface="+mn-cs"/>
            </a:rPr>
            <a:t>and</a:t>
          </a:r>
          <a:r>
            <a:rPr lang="en-US" sz="1400" b="1" baseline="0">
              <a:solidFill>
                <a:srgbClr val="00B0F0"/>
              </a:solidFill>
              <a:effectLst/>
              <a:latin typeface="+mn-lt"/>
              <a:ea typeface="+mn-ea"/>
              <a:cs typeface="+mn-cs"/>
            </a:rPr>
            <a:t> Minimum Anticipated Viewing Distance</a:t>
          </a:r>
          <a:r>
            <a:rPr lang="en-US" sz="1400" b="1" baseline="0">
              <a:solidFill>
                <a:srgbClr val="0070C0"/>
              </a:solidFill>
              <a:effectLst/>
              <a:latin typeface="+mn-lt"/>
              <a:ea typeface="+mn-ea"/>
              <a:cs typeface="+mn-cs"/>
            </a:rPr>
            <a:t> (recording </a:t>
          </a:r>
          <a:r>
            <a:rPr lang="en-US" sz="1400" b="1" i="1" u="sng" baseline="0">
              <a:solidFill>
                <a:srgbClr val="0070C0"/>
              </a:solidFill>
              <a:effectLst/>
              <a:latin typeface="+mn-lt"/>
              <a:ea typeface="+mn-ea"/>
              <a:cs typeface="+mn-cs"/>
            </a:rPr>
            <a:t>your</a:t>
          </a:r>
          <a:r>
            <a:rPr lang="en-US" sz="1400" b="1" i="1" baseline="0">
              <a:solidFill>
                <a:srgbClr val="0070C0"/>
              </a:solidFill>
              <a:effectLst/>
              <a:latin typeface="+mn-lt"/>
              <a:ea typeface="+mn-ea"/>
              <a:cs typeface="+mn-cs"/>
            </a:rPr>
            <a:t> </a:t>
          </a:r>
          <a:r>
            <a:rPr lang="en-US" sz="1400" b="1" i="0" baseline="0">
              <a:solidFill>
                <a:srgbClr val="0070C0"/>
              </a:solidFill>
              <a:effectLst/>
              <a:latin typeface="+mn-lt"/>
              <a:ea typeface="+mn-ea"/>
              <a:cs typeface="+mn-cs"/>
            </a:rPr>
            <a:t>well-quantified expectation of </a:t>
          </a:r>
          <a:r>
            <a:rPr lang="en-US" sz="1400" b="1" i="1" baseline="0">
              <a:solidFill>
                <a:srgbClr val="0070C0"/>
              </a:solidFill>
              <a:effectLst/>
              <a:latin typeface="+mn-lt"/>
              <a:ea typeface="+mn-ea"/>
              <a:cs typeface="+mn-cs"/>
            </a:rPr>
            <a:t>"acceptable sharpness," </a:t>
          </a:r>
          <a:r>
            <a:rPr lang="en-US" sz="1400" b="1" i="0" baseline="0">
              <a:solidFill>
                <a:srgbClr val="0070C0"/>
              </a:solidFill>
              <a:effectLst/>
              <a:latin typeface="+mn-lt"/>
              <a:ea typeface="+mn-ea"/>
              <a:cs typeface="+mn-cs"/>
            </a:rPr>
            <a:t>for </a:t>
          </a:r>
          <a:r>
            <a:rPr lang="en-US" sz="1400" b="1" i="1" u="sng" baseline="0">
              <a:solidFill>
                <a:srgbClr val="0070C0"/>
              </a:solidFill>
              <a:effectLst/>
              <a:latin typeface="+mn-lt"/>
              <a:ea typeface="+mn-ea"/>
              <a:cs typeface="+mn-cs"/>
            </a:rPr>
            <a:t>your</a:t>
          </a:r>
          <a:r>
            <a:rPr lang="en-US" sz="1400" b="1" i="1" u="none" baseline="0">
              <a:solidFill>
                <a:srgbClr val="0070C0"/>
              </a:solidFill>
              <a:effectLst/>
              <a:latin typeface="+mn-lt"/>
              <a:ea typeface="+mn-ea"/>
              <a:cs typeface="+mn-cs"/>
            </a:rPr>
            <a:t> </a:t>
          </a:r>
          <a:r>
            <a:rPr lang="en-US" sz="1400" b="1" i="0" u="none" baseline="0">
              <a:solidFill>
                <a:srgbClr val="0070C0"/>
              </a:solidFill>
              <a:effectLst/>
              <a:latin typeface="+mn-lt"/>
              <a:ea typeface="+mn-ea"/>
              <a:cs typeface="+mn-cs"/>
            </a:rPr>
            <a:t>final image criteria</a:t>
          </a:r>
          <a:r>
            <a:rPr lang="en-US" sz="1400" b="1" i="0" baseline="0">
              <a:solidFill>
                <a:srgbClr val="0070C0"/>
              </a:solidFill>
              <a:effectLst/>
              <a:latin typeface="+mn-lt"/>
              <a:ea typeface="+mn-ea"/>
              <a:cs typeface="+mn-cs"/>
            </a:rPr>
            <a:t>).</a:t>
          </a:r>
          <a:br>
            <a:rPr lang="en-US" sz="1400" b="1" i="1" baseline="0">
              <a:solidFill>
                <a:srgbClr val="0070C0"/>
              </a:solidFill>
              <a:effectLst/>
              <a:latin typeface="+mn-lt"/>
              <a:ea typeface="+mn-ea"/>
              <a:cs typeface="+mn-cs"/>
            </a:rPr>
          </a:br>
          <a:br>
            <a:rPr lang="en-US" sz="1400" b="1" baseline="0">
              <a:solidFill>
                <a:srgbClr val="0070C0"/>
              </a:solidFill>
              <a:effectLst/>
              <a:latin typeface="+mn-lt"/>
              <a:ea typeface="+mn-ea"/>
              <a:cs typeface="+mn-cs"/>
            </a:rPr>
          </a:br>
          <a:r>
            <a:rPr lang="en-US" sz="1400" b="1" baseline="0">
              <a:solidFill>
                <a:srgbClr val="0070C0"/>
              </a:solidFill>
              <a:effectLst/>
              <a:latin typeface="+mn-lt"/>
              <a:ea typeface="+mn-ea"/>
              <a:cs typeface="+mn-cs"/>
            </a:rPr>
            <a:t>2) Using your calculated </a:t>
          </a:r>
          <a:r>
            <a:rPr lang="en-US" sz="1400" b="1" baseline="0">
              <a:solidFill>
                <a:srgbClr val="00B0F0"/>
              </a:solidFill>
              <a:effectLst/>
              <a:latin typeface="+mn-lt"/>
              <a:ea typeface="+mn-ea"/>
              <a:cs typeface="+mn-cs"/>
            </a:rPr>
            <a:t>Maximum Permissible CoC Diameter, </a:t>
          </a:r>
          <a:r>
            <a:rPr lang="en-US" sz="1400" b="1" baseline="0">
              <a:solidFill>
                <a:srgbClr val="0070C0"/>
              </a:solidFill>
              <a:effectLst/>
              <a:latin typeface="+mn-lt"/>
              <a:ea typeface="+mn-ea"/>
              <a:cs typeface="+mn-cs"/>
            </a:rPr>
            <a:t>you can optionally proceed with creation of what I call an </a:t>
          </a:r>
          <a:r>
            <a:rPr lang="en-US" sz="1400" b="1" baseline="0">
              <a:solidFill>
                <a:srgbClr val="00B0F0"/>
              </a:solidFill>
              <a:effectLst/>
              <a:latin typeface="+mn-lt"/>
              <a:ea typeface="+mn-ea"/>
              <a:cs typeface="+mn-cs"/>
            </a:rPr>
            <a:t>Inverted Hyperfocal Distance Table</a:t>
          </a:r>
          <a:r>
            <a:rPr lang="en-US" sz="1400" b="1" baseline="0">
              <a:solidFill>
                <a:srgbClr val="0070C0"/>
              </a:solidFill>
              <a:effectLst/>
              <a:latin typeface="+mn-lt"/>
              <a:ea typeface="+mn-ea"/>
              <a:cs typeface="+mn-cs"/>
            </a:rPr>
            <a:t> (as found in the lower portions of the "</a:t>
          </a:r>
          <a:r>
            <a:rPr lang="en-US" sz="1400" b="1" baseline="0">
              <a:solidFill>
                <a:srgbClr val="00B0F0"/>
              </a:solidFill>
              <a:effectLst/>
              <a:latin typeface="+mn-lt"/>
              <a:ea typeface="+mn-ea"/>
              <a:cs typeface="+mn-cs"/>
            </a:rPr>
            <a:t>Calculator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Simple Calculator</a:t>
          </a:r>
          <a:r>
            <a:rPr lang="en-US" sz="1400" b="1" baseline="0">
              <a:solidFill>
                <a:srgbClr val="0070C0"/>
              </a:solidFill>
              <a:effectLst/>
              <a:latin typeface="+mn-lt"/>
              <a:ea typeface="+mn-ea"/>
              <a:cs typeface="+mn-cs"/>
            </a:rPr>
            <a:t>," or "</a:t>
          </a:r>
          <a:r>
            <a:rPr lang="en-US" sz="1400" b="1" baseline="0">
              <a:solidFill>
                <a:srgbClr val="00B0F0"/>
              </a:solidFill>
              <a:effectLst/>
              <a:latin typeface="+mn-lt"/>
              <a:ea typeface="+mn-ea"/>
              <a:cs typeface="+mn-cs"/>
            </a:rPr>
            <a:t>Ultra-Simple Calc</a:t>
          </a:r>
          <a:r>
            <a:rPr lang="en-US" sz="1400" b="1" baseline="0">
              <a:solidFill>
                <a:srgbClr val="0070C0"/>
              </a:solidFill>
              <a:effectLst/>
              <a:latin typeface="+mn-lt"/>
              <a:ea typeface="+mn-ea"/>
              <a:cs typeface="+mn-cs"/>
            </a:rPr>
            <a:t>" worksheets.  This table, customized to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specifications, displays the ideal </a:t>
          </a:r>
          <a:r>
            <a:rPr lang="en-US" sz="1400" b="1" baseline="0">
              <a:solidFill>
                <a:srgbClr val="00B0F0"/>
              </a:solidFill>
              <a:effectLst/>
              <a:latin typeface="+mn-lt"/>
              <a:ea typeface="+mn-ea"/>
              <a:cs typeface="+mn-cs"/>
            </a:rPr>
            <a:t>Hyperfocal Distance </a:t>
          </a:r>
          <a:r>
            <a:rPr lang="en-US" sz="1400" b="1" baseline="0">
              <a:solidFill>
                <a:srgbClr val="0070C0"/>
              </a:solidFill>
              <a:effectLst/>
              <a:latin typeface="+mn-lt"/>
              <a:ea typeface="+mn-ea"/>
              <a:cs typeface="+mn-cs"/>
            </a:rPr>
            <a:t>and </a:t>
          </a:r>
          <a:r>
            <a:rPr lang="en-US" sz="1400" b="1" baseline="0">
              <a:solidFill>
                <a:srgbClr val="00B0F0"/>
              </a:solidFill>
              <a:effectLst/>
              <a:latin typeface="+mn-lt"/>
              <a:ea typeface="+mn-ea"/>
              <a:cs typeface="+mn-cs"/>
            </a:rPr>
            <a:t>f-Number</a:t>
          </a:r>
          <a:r>
            <a:rPr lang="en-US" sz="1400" b="1" baseline="0">
              <a:solidFill>
                <a:srgbClr val="0070C0"/>
              </a:solidFill>
              <a:effectLst/>
              <a:latin typeface="+mn-lt"/>
              <a:ea typeface="+mn-ea"/>
              <a:cs typeface="+mn-cs"/>
            </a:rPr>
            <a:t> to be used for a </a:t>
          </a:r>
          <a:r>
            <a:rPr lang="en-US" sz="1400" b="1" i="1" u="sng" baseline="0">
              <a:solidFill>
                <a:srgbClr val="0070C0"/>
              </a:solidFill>
              <a:effectLst/>
              <a:latin typeface="+mn-lt"/>
              <a:ea typeface="+mn-ea"/>
              <a:cs typeface="+mn-cs"/>
            </a:rPr>
            <a:t>carefully measured</a:t>
          </a:r>
          <a:r>
            <a:rPr lang="en-US" sz="1400" b="1" baseline="0">
              <a:solidFill>
                <a:srgbClr val="0070C0"/>
              </a:solidFill>
              <a:effectLst/>
              <a:latin typeface="+mn-lt"/>
              <a:ea typeface="+mn-ea"/>
              <a:cs typeface="+mn-cs"/>
            </a:rPr>
            <a:t> Near Distance, </a:t>
          </a:r>
          <a:r>
            <a:rPr lang="en-US" sz="1400" b="1" i="1" u="sng" baseline="0">
              <a:solidFill>
                <a:srgbClr val="0070C0"/>
              </a:solidFill>
              <a:effectLst/>
              <a:latin typeface="+mn-lt"/>
              <a:ea typeface="+mn-ea"/>
              <a:cs typeface="+mn-cs"/>
            </a:rPr>
            <a:t>within any framed composition that includes subjects at Infinity.</a:t>
          </a:r>
          <a:r>
            <a:rPr lang="en-US" sz="1400" b="1" baseline="0">
              <a:solidFill>
                <a:srgbClr val="0070C0"/>
              </a:solidFill>
              <a:effectLst/>
              <a:latin typeface="+mn-lt"/>
              <a:ea typeface="+mn-ea"/>
              <a:cs typeface="+mn-cs"/>
            </a:rPr>
            <a:t>  By default, prior to optional user configuration, the </a:t>
          </a:r>
          <a:r>
            <a:rPr lang="en-US" sz="1400" b="1" baseline="0">
              <a:solidFill>
                <a:srgbClr val="00B0F0"/>
              </a:solidFill>
              <a:effectLst/>
              <a:latin typeface="+mn-lt"/>
              <a:ea typeface="+mn-ea"/>
              <a:cs typeface="+mn-cs"/>
            </a:rPr>
            <a:t>Inverted Hyperfocal Distance Table</a:t>
          </a:r>
          <a:r>
            <a:rPr lang="en-US" sz="1400" b="1" baseline="0">
              <a:solidFill>
                <a:srgbClr val="0070C0"/>
              </a:solidFill>
              <a:effectLst/>
              <a:latin typeface="+mn-lt"/>
              <a:ea typeface="+mn-ea"/>
              <a:cs typeface="+mn-cs"/>
            </a:rPr>
            <a:t> covers wide to ultra-wide Focal Lengths ranging from 9mm to 35mm.  All sensor sizes are accommodated.  The table's results are </a:t>
          </a:r>
          <a:r>
            <a:rPr lang="en-US" sz="1400" b="1" i="1" u="sng" baseline="0">
              <a:solidFill>
                <a:srgbClr val="7030A0"/>
              </a:solidFill>
              <a:effectLst/>
              <a:latin typeface="+mn-lt"/>
              <a:ea typeface="+mn-ea"/>
              <a:cs typeface="+mn-cs"/>
            </a:rPr>
            <a:t>scaled</a:t>
          </a:r>
          <a:r>
            <a:rPr lang="en-US" sz="1400" b="1" baseline="0">
              <a:solidFill>
                <a:srgbClr val="0070C0"/>
              </a:solidFill>
              <a:effectLst/>
              <a:latin typeface="+mn-lt"/>
              <a:ea typeface="+mn-ea"/>
              <a:cs typeface="+mn-cs"/>
            </a:rPr>
            <a:t> to satisfy </a:t>
          </a:r>
          <a:r>
            <a:rPr lang="en-US" sz="1400" b="1" i="1" u="sng" baseline="0">
              <a:solidFill>
                <a:srgbClr val="7030A0"/>
              </a:solidFill>
              <a:effectLst/>
              <a:latin typeface="+mn-lt"/>
              <a:ea typeface="+mn-ea"/>
              <a:cs typeface="+mn-cs"/>
            </a:rPr>
            <a:t>your</a:t>
          </a:r>
          <a:r>
            <a:rPr lang="en-US" sz="1400" b="1" baseline="0">
              <a:solidFill>
                <a:srgbClr val="0070C0"/>
              </a:solidFill>
              <a:effectLst/>
              <a:latin typeface="+mn-lt"/>
              <a:ea typeface="+mn-ea"/>
              <a:cs typeface="+mn-cs"/>
            </a:rPr>
            <a:t> calculated </a:t>
          </a:r>
          <a:r>
            <a:rPr lang="en-US" sz="1400" b="1" baseline="0">
              <a:solidFill>
                <a:srgbClr val="00B0F0"/>
              </a:solidFill>
              <a:effectLst/>
              <a:latin typeface="+mn-lt"/>
              <a:ea typeface="+mn-ea"/>
              <a:cs typeface="+mn-cs"/>
            </a:rPr>
            <a:t>Maximum Permissible CoC Diameter</a:t>
          </a:r>
          <a:r>
            <a:rPr lang="en-US" sz="1400" b="1" baseline="0">
              <a:solidFill>
                <a:srgbClr val="0070C0"/>
              </a:solidFill>
              <a:effectLst/>
              <a:latin typeface="+mn-lt"/>
              <a:ea typeface="+mn-ea"/>
              <a:cs typeface="+mn-cs"/>
            </a:rPr>
            <a:t> </a:t>
          </a:r>
          <a:r>
            <a:rPr lang="en-US" sz="1400" b="1" i="0" baseline="0">
              <a:solidFill>
                <a:srgbClr val="0070C0"/>
              </a:solidFill>
              <a:effectLst/>
              <a:latin typeface="+mn-lt"/>
              <a:ea typeface="+mn-ea"/>
              <a:cs typeface="+mn-cs"/>
            </a:rPr>
            <a:t>and </a:t>
          </a:r>
          <a:r>
            <a:rPr lang="en-US" sz="1400" b="1" i="1"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choice of FLs (for either prime or zoom lenses, manual-focus or auto-focus).  Having customized the</a:t>
          </a:r>
          <a:r>
            <a:rPr lang="en-US" sz="1400" b="1" i="0" u="none" baseline="0">
              <a:solidFill>
                <a:srgbClr val="00B0F0"/>
              </a:solidFill>
              <a:effectLst/>
              <a:latin typeface="+mn-lt"/>
              <a:ea typeface="+mn-ea"/>
              <a:cs typeface="+mn-cs"/>
            </a:rPr>
            <a:t> Inverted Hyperfocal Distance Table</a:t>
          </a:r>
          <a:r>
            <a:rPr lang="en-US" sz="1400" b="1" baseline="0">
              <a:solidFill>
                <a:srgbClr val="0070C0"/>
              </a:solidFill>
              <a:effectLst/>
              <a:latin typeface="+mn-lt"/>
              <a:ea typeface="+mn-ea"/>
              <a:cs typeface="+mn-cs"/>
            </a:rPr>
            <a:t>, you can either print or take a screenshot of the entire table or only some portion of the table, as needed for use in the field.  </a:t>
          </a:r>
          <a:br>
            <a:rPr lang="en-US" sz="1400" b="1" baseline="0">
              <a:solidFill>
                <a:srgbClr val="0070C0"/>
              </a:solidFill>
              <a:effectLst/>
              <a:latin typeface="+mn-lt"/>
              <a:ea typeface="+mn-ea"/>
              <a:cs typeface="+mn-cs"/>
            </a:rPr>
          </a:br>
          <a:br>
            <a:rPr lang="en-US" sz="1400" b="1" baseline="0">
              <a:solidFill>
                <a:srgbClr val="0070C0"/>
              </a:solidFill>
              <a:effectLst/>
              <a:latin typeface="+mn-lt"/>
              <a:ea typeface="+mn-ea"/>
              <a:cs typeface="+mn-cs"/>
            </a:rPr>
          </a:br>
          <a:r>
            <a:rPr lang="en-US" sz="1400" b="1" baseline="0">
              <a:solidFill>
                <a:srgbClr val="0070C0"/>
              </a:solidFill>
              <a:effectLst/>
              <a:latin typeface="+mn-lt"/>
              <a:ea typeface="+mn-ea"/>
              <a:cs typeface="+mn-cs"/>
            </a:rPr>
            <a:t>3) Using your calculated </a:t>
          </a:r>
          <a:r>
            <a:rPr lang="en-US" sz="1400" b="1" baseline="0">
              <a:solidFill>
                <a:srgbClr val="00B0F0"/>
              </a:solidFill>
              <a:effectLst/>
              <a:latin typeface="+mn-lt"/>
              <a:ea typeface="+mn-ea"/>
              <a:cs typeface="+mn-cs"/>
            </a:rPr>
            <a:t>Inverted Hyperfocal Distance Table</a:t>
          </a:r>
          <a:r>
            <a:rPr lang="en-US" sz="1400" b="1" baseline="0">
              <a:solidFill>
                <a:srgbClr val="0070C0"/>
              </a:solidFill>
              <a:effectLst/>
              <a:latin typeface="+mn-lt"/>
              <a:ea typeface="+mn-ea"/>
              <a:cs typeface="+mn-cs"/>
            </a:rPr>
            <a:t>, you also have the option of using its f-Number and Near Distance figures for Zone Focusing a lens, just once for multiple subsequent compositions, instead of once for  each scene, whenever you have a "need for speed," as with street photography, thereafter concerning yourself only with maintaining a calculated minimum Near distance (half the Hyperfocal Distance), with each composition.  Note that this Zone Focusing approach will still secure </a:t>
          </a:r>
          <a:r>
            <a:rPr lang="en-US" sz="1400" b="1" i="1" u="sng" baseline="0">
              <a:solidFill>
                <a:srgbClr val="7030A0"/>
              </a:solidFill>
              <a:effectLst/>
              <a:latin typeface="+mn-lt"/>
              <a:ea typeface="+mn-ea"/>
              <a:cs typeface="+mn-cs"/>
            </a:rPr>
            <a:t>your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Desired Final Image Resolution</a:t>
          </a:r>
          <a:r>
            <a:rPr lang="en-US" sz="1400" b="1" baseline="0">
              <a:solidFill>
                <a:srgbClr val="0070C0"/>
              </a:solidFill>
              <a:effectLst/>
              <a:latin typeface="+mn-lt"/>
              <a:ea typeface="+mn-ea"/>
              <a:cs typeface="+mn-cs"/>
            </a:rPr>
            <a:t> for both Near and Infinity subjects, but when shooting compositions where the Farthest subject is considerably closer than Infinity, you will be needlessly using slightly longer exposures and/or higher ISO settings, but this compromise is just the cost of convenience. (One might even choose to use Zone Focusing all day long, while shooting landscapes, but when time permits, shorter exposures/lower ISO settings can almost always be had by </a:t>
          </a:r>
          <a:r>
            <a:rPr lang="en-US" sz="1400" b="1" i="1" u="sng" baseline="0">
              <a:solidFill>
                <a:srgbClr val="FF0000"/>
              </a:solidFill>
              <a:effectLst/>
              <a:latin typeface="+mn-lt"/>
              <a:ea typeface="+mn-ea"/>
              <a:cs typeface="+mn-cs"/>
            </a:rPr>
            <a:t>accurately measuring</a:t>
          </a:r>
          <a:r>
            <a:rPr lang="en-US" sz="1400" b="1" baseline="0">
              <a:solidFill>
                <a:srgbClr val="0070C0"/>
              </a:solidFill>
              <a:effectLst/>
              <a:latin typeface="+mn-lt"/>
              <a:ea typeface="+mn-ea"/>
              <a:cs typeface="+mn-cs"/>
            </a:rPr>
            <a:t> the Near distances for each composition, then using your customized </a:t>
          </a:r>
          <a:r>
            <a:rPr lang="en-US" sz="1400" b="1" baseline="0">
              <a:solidFill>
                <a:srgbClr val="00B0F0"/>
              </a:solidFill>
              <a:effectLst/>
              <a:latin typeface="+mn-lt"/>
              <a:ea typeface="+mn-ea"/>
              <a:cs typeface="+mn-cs"/>
            </a:rPr>
            <a:t>Inverted Hyperfocal Distance Table</a:t>
          </a:r>
          <a:r>
            <a:rPr lang="en-US" sz="1400" b="1" baseline="0">
              <a:solidFill>
                <a:srgbClr val="0070C0"/>
              </a:solidFill>
              <a:effectLst/>
              <a:latin typeface="+mn-lt"/>
              <a:ea typeface="+mn-ea"/>
              <a:cs typeface="+mn-cs"/>
            </a:rPr>
            <a:t> to determine the ideal f-Number and Hyperfocal Distance, </a:t>
          </a:r>
          <a:r>
            <a:rPr lang="en-US" sz="1400" b="1" i="1" u="sng" baseline="0">
              <a:solidFill>
                <a:srgbClr val="FF0000"/>
              </a:solidFill>
              <a:effectLst/>
              <a:latin typeface="+mn-lt"/>
              <a:ea typeface="+mn-ea"/>
              <a:cs typeface="+mn-cs"/>
            </a:rPr>
            <a:t>also accurately measured</a:t>
          </a:r>
          <a:r>
            <a:rPr lang="en-US" sz="1400" b="1" baseline="0">
              <a:solidFill>
                <a:srgbClr val="0070C0"/>
              </a:solidFill>
              <a:effectLst/>
              <a:latin typeface="+mn-lt"/>
              <a:ea typeface="+mn-ea"/>
              <a:cs typeface="+mn-cs"/>
            </a:rPr>
            <a:t>, for use with the current FL and framed subject space depth.</a:t>
          </a:r>
        </a:p>
        <a:p>
          <a:endParaRPr lang="en-US" sz="1400" b="1" baseline="0">
            <a:solidFill>
              <a:srgbClr val="0070C0"/>
            </a:solidFill>
            <a:effectLst/>
            <a:latin typeface="+mn-lt"/>
            <a:ea typeface="+mn-ea"/>
            <a:cs typeface="+mn-cs"/>
          </a:endParaRPr>
        </a:p>
        <a:p>
          <a:r>
            <a:rPr lang="en-US" sz="1400" b="1" baseline="0">
              <a:solidFill>
                <a:sysClr val="windowText" lastClr="000000"/>
              </a:solidFill>
              <a:effectLst/>
              <a:latin typeface="+mn-lt"/>
              <a:ea typeface="+mn-ea"/>
              <a:cs typeface="+mn-cs"/>
            </a:rPr>
            <a:t>============================</a:t>
          </a:r>
          <a:endParaRPr lang="en-US" sz="1400" b="1">
            <a:solidFill>
              <a:sysClr val="windowText" lastClr="000000"/>
            </a:solidFill>
            <a:effectLst/>
            <a:latin typeface="+mn-lt"/>
            <a:ea typeface="+mn-ea"/>
            <a:cs typeface="+mn-cs"/>
          </a:endParaRPr>
        </a:p>
        <a:p>
          <a:endParaRPr lang="en-US" sz="1200" b="1">
            <a:solidFill>
              <a:srgbClr val="0070C0"/>
            </a:solidFill>
            <a:effectLst/>
            <a:latin typeface="+mn-lt"/>
            <a:ea typeface="+mn-ea"/>
            <a:cs typeface="+mn-cs"/>
          </a:endParaRPr>
        </a:p>
        <a:p>
          <a:r>
            <a:rPr lang="en-US" sz="1600" b="1">
              <a:solidFill>
                <a:srgbClr val="7030A0"/>
              </a:solidFill>
              <a:effectLst/>
              <a:latin typeface="+mn-lt"/>
              <a:ea typeface="+mn-ea"/>
              <a:cs typeface="+mn-cs"/>
            </a:rPr>
            <a:t>Here is an overview of how</a:t>
          </a:r>
          <a:r>
            <a:rPr lang="en-US" sz="1600" b="1" baseline="0">
              <a:solidFill>
                <a:srgbClr val="7030A0"/>
              </a:solidFill>
              <a:effectLst/>
              <a:latin typeface="+mn-lt"/>
              <a:ea typeface="+mn-ea"/>
              <a:cs typeface="+mn-cs"/>
            </a:rPr>
            <a:t> to make use of </a:t>
          </a:r>
          <a:r>
            <a:rPr lang="en-US" sz="1600" b="1" i="1" u="sng" baseline="0">
              <a:solidFill>
                <a:srgbClr val="7030A0"/>
              </a:solidFill>
              <a:effectLst/>
              <a:latin typeface="+mn-lt"/>
              <a:ea typeface="+mn-ea"/>
              <a:cs typeface="+mn-cs"/>
            </a:rPr>
            <a:t>your</a:t>
          </a:r>
          <a:r>
            <a:rPr lang="en-US" sz="1600" b="1" baseline="0">
              <a:solidFill>
                <a:srgbClr val="7030A0"/>
              </a:solidFill>
              <a:effectLst/>
              <a:latin typeface="+mn-lt"/>
              <a:ea typeface="+mn-ea"/>
              <a:cs typeface="+mn-cs"/>
            </a:rPr>
            <a:t> custom </a:t>
          </a:r>
          <a:r>
            <a:rPr lang="en-US" sz="1600" b="1" baseline="0">
              <a:solidFill>
                <a:srgbClr val="00B0F0"/>
              </a:solidFill>
              <a:effectLst/>
              <a:latin typeface="+mn-lt"/>
              <a:ea typeface="+mn-ea"/>
              <a:cs typeface="+mn-cs"/>
            </a:rPr>
            <a:t>Maximum Permissible CoC Diameter</a:t>
          </a:r>
          <a:r>
            <a:rPr lang="en-US" sz="1600" b="1" baseline="0">
              <a:solidFill>
                <a:srgbClr val="7030A0"/>
              </a:solidFill>
              <a:effectLst/>
              <a:latin typeface="+mn-lt"/>
              <a:ea typeface="+mn-ea"/>
              <a:cs typeface="+mn-cs"/>
            </a:rPr>
            <a:t> and the </a:t>
          </a:r>
          <a:r>
            <a:rPr lang="en-US" sz="1600" b="1" baseline="0">
              <a:solidFill>
                <a:srgbClr val="00B0F0"/>
              </a:solidFill>
              <a:effectLst/>
              <a:latin typeface="+mn-lt"/>
              <a:ea typeface="+mn-ea"/>
              <a:cs typeface="+mn-cs"/>
            </a:rPr>
            <a:t>Inverted Hyperfocal Distance Table </a:t>
          </a:r>
          <a:r>
            <a:rPr lang="en-US" sz="1600" b="1" baseline="0">
              <a:solidFill>
                <a:srgbClr val="7030A0"/>
              </a:solidFill>
              <a:effectLst/>
              <a:latin typeface="+mn-lt"/>
              <a:ea typeface="+mn-ea"/>
              <a:cs typeface="+mn-cs"/>
            </a:rPr>
            <a:t>(following the 2nd method listed above),  to take all the guesswork out of selecting an aperture and focus distance when shooting landscapes, architecture or any other subject spaces where you can spend a couple of minutes setting up the shot, preferably with a tripod:</a:t>
          </a:r>
          <a:br>
            <a:rPr lang="en-US" sz="1400" b="1">
              <a:solidFill>
                <a:srgbClr val="0070C0"/>
              </a:solidFill>
              <a:effectLst/>
              <a:latin typeface="+mn-lt"/>
              <a:ea typeface="+mn-ea"/>
              <a:cs typeface="+mn-cs"/>
            </a:rPr>
          </a:br>
          <a:br>
            <a:rPr lang="en-US" sz="1400" b="1">
              <a:solidFill>
                <a:srgbClr val="0070C0"/>
              </a:solidFill>
              <a:effectLst/>
              <a:latin typeface="+mn-lt"/>
              <a:ea typeface="+mn-ea"/>
              <a:cs typeface="+mn-cs"/>
            </a:rPr>
          </a:br>
          <a:r>
            <a:rPr lang="en-US" sz="1400" b="1">
              <a:solidFill>
                <a:srgbClr val="00B050"/>
              </a:solidFill>
              <a:effectLst/>
              <a:latin typeface="+mn-lt"/>
              <a:ea typeface="+mn-ea"/>
              <a:cs typeface="+mn-cs"/>
            </a:rPr>
            <a:t>Use a</a:t>
          </a:r>
          <a:r>
            <a:rPr lang="en-US" sz="1400" b="1">
              <a:solidFill>
                <a:srgbClr val="0070C0"/>
              </a:solidFill>
              <a:effectLst/>
              <a:latin typeface="+mn-lt"/>
              <a:ea typeface="+mn-ea"/>
              <a:cs typeface="+mn-cs"/>
            </a:rPr>
            <a:t> </a:t>
          </a:r>
          <a:r>
            <a:rPr lang="en-US" sz="1400" b="1">
              <a:solidFill>
                <a:srgbClr val="7030A0"/>
              </a:solidFill>
              <a:effectLst/>
              <a:latin typeface="+mn-lt"/>
              <a:ea typeface="+mn-ea"/>
              <a:cs typeface="+mn-cs"/>
            </a:rPr>
            <a:t>laser distance measure</a:t>
          </a:r>
          <a:r>
            <a:rPr lang="en-US" sz="1400" b="1">
              <a:solidFill>
                <a:srgbClr val="0070C0"/>
              </a:solidFill>
              <a:effectLst/>
              <a:latin typeface="+mn-lt"/>
              <a:ea typeface="+mn-ea"/>
              <a:cs typeface="+mn-cs"/>
            </a:rPr>
            <a:t> </a:t>
          </a:r>
          <a:r>
            <a:rPr lang="en-US" sz="1400" b="1">
              <a:solidFill>
                <a:srgbClr val="00B050"/>
              </a:solidFill>
              <a:effectLst/>
              <a:latin typeface="+mn-lt"/>
              <a:ea typeface="+mn-ea"/>
              <a:cs typeface="+mn-cs"/>
            </a:rPr>
            <a:t>to </a:t>
          </a:r>
          <a:r>
            <a:rPr lang="en-US" sz="1400" b="1" i="1" u="sng">
              <a:solidFill>
                <a:srgbClr val="FF0000"/>
              </a:solidFill>
              <a:effectLst/>
              <a:latin typeface="+mn-lt"/>
              <a:ea typeface="+mn-ea"/>
              <a:cs typeface="+mn-cs"/>
            </a:rPr>
            <a:t>accurately measure</a:t>
          </a:r>
          <a:r>
            <a:rPr lang="en-US" sz="1400" b="1">
              <a:solidFill>
                <a:srgbClr val="00B050"/>
              </a:solidFill>
              <a:effectLst/>
              <a:latin typeface="+mn-lt"/>
              <a:ea typeface="+mn-ea"/>
              <a:cs typeface="+mn-cs"/>
            </a:rPr>
            <a:t> the distance</a:t>
          </a:r>
          <a:r>
            <a:rPr lang="en-US" sz="1400" b="1" baseline="0">
              <a:solidFill>
                <a:srgbClr val="00B050"/>
              </a:solidFill>
              <a:effectLst/>
              <a:latin typeface="+mn-lt"/>
              <a:ea typeface="+mn-ea"/>
              <a:cs typeface="+mn-cs"/>
            </a:rPr>
            <a:t> from your camera's sensor plane</a:t>
          </a:r>
          <a:r>
            <a:rPr lang="en-US" sz="1400" b="1">
              <a:solidFill>
                <a:srgbClr val="00B050"/>
              </a:solidFill>
              <a:effectLst/>
              <a:latin typeface="+mn-lt"/>
              <a:ea typeface="+mn-ea"/>
              <a:cs typeface="+mn-cs"/>
            </a:rPr>
            <a:t> to the Nearest subject in a framed composition, and to the Hyperfocal distance (at which you must focus), as indicated by the </a:t>
          </a:r>
          <a:r>
            <a:rPr lang="en-US" sz="1400" b="1">
              <a:solidFill>
                <a:srgbClr val="00B0F0"/>
              </a:solidFill>
              <a:effectLst/>
              <a:latin typeface="+mn-lt"/>
              <a:ea typeface="+mn-ea"/>
              <a:cs typeface="+mn-cs"/>
            </a:rPr>
            <a:t>Inverted Hyperfocal</a:t>
          </a:r>
          <a:r>
            <a:rPr lang="en-US" sz="1400" b="1" baseline="0">
              <a:solidFill>
                <a:srgbClr val="00B0F0"/>
              </a:solidFill>
              <a:effectLst/>
              <a:latin typeface="+mn-lt"/>
              <a:ea typeface="+mn-ea"/>
              <a:cs typeface="+mn-cs"/>
            </a:rPr>
            <a:t> Distance Table</a:t>
          </a:r>
          <a:r>
            <a:rPr lang="en-US" sz="1400" b="1">
              <a:solidFill>
                <a:srgbClr val="0070C0"/>
              </a:solidFill>
              <a:effectLst/>
              <a:latin typeface="+mn-lt"/>
              <a:ea typeface="+mn-ea"/>
              <a:cs typeface="+mn-cs"/>
            </a:rPr>
            <a:t>. </a:t>
          </a:r>
          <a:br>
            <a:rPr lang="en-US" sz="1400" b="1">
              <a:solidFill>
                <a:srgbClr val="0070C0"/>
              </a:solidFill>
              <a:effectLst/>
              <a:latin typeface="+mn-lt"/>
              <a:ea typeface="+mn-ea"/>
              <a:cs typeface="+mn-cs"/>
            </a:rPr>
          </a:br>
          <a:endParaRPr lang="en-US" sz="1400" b="1">
            <a:solidFill>
              <a:srgbClr val="0070C0"/>
            </a:solidFill>
            <a:effectLst/>
            <a:latin typeface="+mn-lt"/>
            <a:ea typeface="+mn-ea"/>
            <a:cs typeface="+mn-cs"/>
          </a:endParaRPr>
        </a:p>
        <a:p>
          <a:r>
            <a:rPr lang="en-US" sz="1400" b="1">
              <a:solidFill>
                <a:srgbClr val="00B050"/>
              </a:solidFill>
              <a:effectLst/>
              <a:latin typeface="+mn-lt"/>
              <a:ea typeface="+mn-ea"/>
              <a:cs typeface="+mn-cs"/>
            </a:rPr>
            <a:t>I use a small,</a:t>
          </a:r>
          <a:r>
            <a:rPr lang="en-US" sz="1400" b="1" baseline="0">
              <a:solidFill>
                <a:srgbClr val="00B050"/>
              </a:solidFill>
              <a:effectLst/>
              <a:latin typeface="+mn-lt"/>
              <a:ea typeface="+mn-ea"/>
              <a:cs typeface="+mn-cs"/>
            </a:rPr>
            <a:t> </a:t>
          </a:r>
          <a:r>
            <a:rPr lang="en-US" sz="1400" b="1">
              <a:solidFill>
                <a:srgbClr val="00B050"/>
              </a:solidFill>
              <a:effectLst/>
              <a:latin typeface="+mn-lt"/>
              <a:ea typeface="+mn-ea"/>
              <a:cs typeface="+mn-cs"/>
            </a:rPr>
            <a:t>lightweight, laser distance measure, the </a:t>
          </a:r>
          <a:r>
            <a:rPr lang="en-US" sz="1400" b="1" i="1">
              <a:solidFill>
                <a:srgbClr val="7030A0"/>
              </a:solidFill>
              <a:effectLst/>
              <a:latin typeface="+mn-lt"/>
              <a:ea typeface="+mn-ea"/>
              <a:cs typeface="+mn-cs"/>
            </a:rPr>
            <a:t>Bosch GLM165-40</a:t>
          </a:r>
          <a:r>
            <a:rPr lang="en-US" sz="1400" b="1">
              <a:solidFill>
                <a:srgbClr val="00B050"/>
              </a:solidFill>
              <a:effectLst/>
              <a:latin typeface="+mn-lt"/>
              <a:ea typeface="+mn-ea"/>
              <a:cs typeface="+mn-cs"/>
            </a:rPr>
            <a:t>, as sold by several retailers (currently less than $100), but here's an Amazon link</a:t>
          </a:r>
          <a:r>
            <a:rPr lang="en-US" sz="1400" b="1" baseline="0">
              <a:solidFill>
                <a:srgbClr val="00B050"/>
              </a:solidFill>
              <a:effectLst/>
              <a:latin typeface="+mn-lt"/>
              <a:ea typeface="+mn-ea"/>
              <a:cs typeface="+mn-cs"/>
            </a:rPr>
            <a:t>:</a:t>
          </a:r>
          <a:br>
            <a:rPr lang="en-US" sz="1400" b="1">
              <a:solidFill>
                <a:srgbClr val="00B050"/>
              </a:solidFill>
              <a:effectLst/>
              <a:latin typeface="+mn-lt"/>
              <a:ea typeface="+mn-ea"/>
              <a:cs typeface="+mn-cs"/>
            </a:rPr>
          </a:br>
          <a:endParaRPr lang="en-US" sz="1400" b="1">
            <a:solidFill>
              <a:srgbClr val="00B050"/>
            </a:solidFill>
            <a:effectLst/>
            <a:latin typeface="+mn-lt"/>
            <a:ea typeface="+mn-ea"/>
            <a:cs typeface="+mn-cs"/>
          </a:endParaRPr>
        </a:p>
        <a:p>
          <a:r>
            <a:rPr lang="en-US" sz="1300" b="1" u="sng">
              <a:solidFill>
                <a:srgbClr val="0070C0"/>
              </a:solidFill>
              <a:effectLst/>
              <a:latin typeface="+mn-lt"/>
              <a:ea typeface="+mn-ea"/>
              <a:cs typeface="+mn-cs"/>
              <a:hlinkClick xmlns:r="http://schemas.openxmlformats.org/officeDocument/2006/relationships" r:id="">
                <a:extLst>
                  <a:ext uri="{A12FA001-AC4F-418D-AE19-62706E023703}">
                    <ahyp:hlinkClr xmlns:ahyp="http://schemas.microsoft.com/office/drawing/2018/hyperlinkcolor" val="tx"/>
                  </a:ext>
                </a:extLst>
              </a:hlinkClick>
            </a:rPr>
            <a:t>https://www.amazon.com/Bosch-Distance-Measure-165-Feet-GLM165-40/dp/B076C3TB8P</a:t>
          </a:r>
          <a:endParaRPr lang="en-US" sz="1300" b="1" u="sng">
            <a:solidFill>
              <a:srgbClr val="0070C0"/>
            </a:solidFill>
            <a:effectLst/>
            <a:latin typeface="+mn-lt"/>
            <a:ea typeface="+mn-ea"/>
            <a:cs typeface="+mn-cs"/>
          </a:endParaRPr>
        </a:p>
        <a:p>
          <a:endParaRPr lang="en-US" sz="1400" b="1">
            <a:solidFill>
              <a:srgbClr val="0070C0"/>
            </a:solidFill>
            <a:effectLst/>
            <a:latin typeface="+mn-lt"/>
            <a:ea typeface="+mn-ea"/>
            <a:cs typeface="+mn-cs"/>
          </a:endParaRPr>
        </a:p>
        <a:p>
          <a:r>
            <a:rPr lang="en-US" sz="1400" b="1">
              <a:solidFill>
                <a:srgbClr val="7030A0"/>
              </a:solidFill>
              <a:effectLst/>
              <a:latin typeface="+mn-lt"/>
              <a:ea typeface="+mn-ea"/>
              <a:cs typeface="+mn-cs"/>
            </a:rPr>
            <a:t>It takes me less than a minute, typically</a:t>
          </a:r>
          <a:r>
            <a:rPr lang="en-US" sz="1400" b="1">
              <a:solidFill>
                <a:srgbClr val="00B050"/>
              </a:solidFill>
              <a:effectLst/>
              <a:latin typeface="+mn-lt"/>
              <a:ea typeface="+mn-ea"/>
              <a:cs typeface="+mn-cs"/>
            </a:rPr>
            <a:t>, to measure the distance to the </a:t>
          </a:r>
          <a:r>
            <a:rPr lang="en-US" sz="1400" b="1">
              <a:solidFill>
                <a:srgbClr val="00B0F0"/>
              </a:solidFill>
              <a:effectLst/>
              <a:latin typeface="+mn-lt"/>
              <a:ea typeface="+mn-ea"/>
              <a:cs typeface="+mn-cs"/>
            </a:rPr>
            <a:t>Nearest</a:t>
          </a:r>
          <a:r>
            <a:rPr lang="en-US" sz="1400" b="1">
              <a:solidFill>
                <a:srgbClr val="0070C0"/>
              </a:solidFill>
              <a:effectLst/>
              <a:latin typeface="+mn-lt"/>
              <a:ea typeface="+mn-ea"/>
              <a:cs typeface="+mn-cs"/>
            </a:rPr>
            <a:t> </a:t>
          </a:r>
          <a:r>
            <a:rPr lang="en-US" sz="1400" b="1">
              <a:solidFill>
                <a:srgbClr val="00B050"/>
              </a:solidFill>
              <a:effectLst/>
              <a:latin typeface="+mn-lt"/>
              <a:ea typeface="+mn-ea"/>
              <a:cs typeface="+mn-cs"/>
            </a:rPr>
            <a:t>subject in the frame, then look</a:t>
          </a:r>
          <a:r>
            <a:rPr lang="en-US" sz="1400" b="1" baseline="0">
              <a:solidFill>
                <a:srgbClr val="00B050"/>
              </a:solidFill>
              <a:effectLst/>
              <a:latin typeface="+mn-lt"/>
              <a:ea typeface="+mn-ea"/>
              <a:cs typeface="+mn-cs"/>
            </a:rPr>
            <a:t> at my  previously calculated and printed, </a:t>
          </a:r>
          <a:r>
            <a:rPr lang="en-US" sz="1400" b="1" baseline="0">
              <a:solidFill>
                <a:srgbClr val="00B0F0"/>
              </a:solidFill>
              <a:effectLst/>
              <a:latin typeface="+mn-lt"/>
              <a:ea typeface="+mn-ea"/>
              <a:cs typeface="+mn-cs"/>
            </a:rPr>
            <a:t>Inverted Hyperfocal Distance Table</a:t>
          </a:r>
          <a:r>
            <a:rPr lang="en-US" sz="1400" b="1" baseline="0">
              <a:solidFill>
                <a:srgbClr val="00B050"/>
              </a:solidFill>
              <a:effectLst/>
              <a:latin typeface="+mn-lt"/>
              <a:ea typeface="+mn-ea"/>
              <a:cs typeface="+mn-cs"/>
            </a:rPr>
            <a:t>, to find </a:t>
          </a:r>
          <a:r>
            <a:rPr lang="en-US" sz="1400" b="1">
              <a:solidFill>
                <a:srgbClr val="00B050"/>
              </a:solidFill>
              <a:effectLst/>
              <a:latin typeface="+mn-lt"/>
              <a:ea typeface="+mn-ea"/>
              <a:cs typeface="+mn-cs"/>
            </a:rPr>
            <a:t>the corresponding smallest</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f-Number</a:t>
          </a:r>
          <a:r>
            <a:rPr lang="en-US" sz="1400" b="1" baseline="0">
              <a:solidFill>
                <a:srgbClr val="0070C0"/>
              </a:solidFill>
              <a:effectLst/>
              <a:latin typeface="+mn-lt"/>
              <a:ea typeface="+mn-ea"/>
              <a:cs typeface="+mn-cs"/>
            </a:rPr>
            <a:t> </a:t>
          </a:r>
          <a:r>
            <a:rPr lang="en-US" sz="1400" b="1" baseline="0">
              <a:solidFill>
                <a:srgbClr val="00B050"/>
              </a:solidFill>
              <a:effectLst/>
              <a:latin typeface="+mn-lt"/>
              <a:ea typeface="+mn-ea"/>
              <a:cs typeface="+mn-cs"/>
            </a:rPr>
            <a:t>(largest aperture) </a:t>
          </a:r>
          <a:r>
            <a:rPr lang="en-US" sz="1400" b="1">
              <a:solidFill>
                <a:srgbClr val="00B050"/>
              </a:solidFill>
              <a:effectLst/>
              <a:latin typeface="+mn-lt"/>
              <a:ea typeface="+mn-ea"/>
              <a:cs typeface="+mn-cs"/>
            </a:rPr>
            <a:t>that can secure my </a:t>
          </a:r>
          <a:r>
            <a:rPr lang="en-US" sz="1400" b="1">
              <a:solidFill>
                <a:srgbClr val="00B0F0"/>
              </a:solidFill>
              <a:effectLst/>
              <a:latin typeface="+mn-lt"/>
              <a:ea typeface="+mn-ea"/>
              <a:cs typeface="+mn-cs"/>
            </a:rPr>
            <a:t>Desired</a:t>
          </a:r>
          <a:r>
            <a:rPr lang="en-US" sz="1400" b="1" baseline="0">
              <a:solidFill>
                <a:srgbClr val="00B0F0"/>
              </a:solidFill>
              <a:effectLst/>
              <a:latin typeface="+mn-lt"/>
              <a:ea typeface="+mn-ea"/>
              <a:cs typeface="+mn-cs"/>
            </a:rPr>
            <a:t> Final Image Resolution</a:t>
          </a:r>
          <a:r>
            <a:rPr lang="en-US" sz="1400" b="1">
              <a:solidFill>
                <a:srgbClr val="00B050"/>
              </a:solidFill>
              <a:effectLst/>
              <a:latin typeface="+mn-lt"/>
              <a:ea typeface="+mn-ea"/>
              <a:cs typeface="+mn-cs"/>
            </a:rPr>
            <a:t>, with my current</a:t>
          </a:r>
          <a:r>
            <a:rPr lang="en-US" sz="1400" b="1">
              <a:solidFill>
                <a:srgbClr val="0070C0"/>
              </a:solidFill>
              <a:effectLst/>
              <a:latin typeface="+mn-lt"/>
              <a:ea typeface="+mn-ea"/>
              <a:cs typeface="+mn-cs"/>
            </a:rPr>
            <a:t> </a:t>
          </a:r>
          <a:r>
            <a:rPr lang="en-US" sz="1400" b="1">
              <a:solidFill>
                <a:srgbClr val="00B0F0"/>
              </a:solidFill>
              <a:effectLst/>
              <a:latin typeface="+mn-lt"/>
              <a:ea typeface="+mn-ea"/>
              <a:cs typeface="+mn-cs"/>
            </a:rPr>
            <a:t>Focal</a:t>
          </a:r>
          <a:r>
            <a:rPr lang="en-US" sz="1400" b="1" baseline="0">
              <a:solidFill>
                <a:srgbClr val="00B0F0"/>
              </a:solidFill>
              <a:effectLst/>
              <a:latin typeface="+mn-lt"/>
              <a:ea typeface="+mn-ea"/>
              <a:cs typeface="+mn-cs"/>
            </a:rPr>
            <a:t> Length</a:t>
          </a:r>
          <a:r>
            <a:rPr lang="en-US" sz="1400" b="1">
              <a:solidFill>
                <a:srgbClr val="00B050"/>
              </a:solidFill>
              <a:effectLst/>
              <a:latin typeface="+mn-lt"/>
              <a:ea typeface="+mn-ea"/>
              <a:cs typeface="+mn-cs"/>
            </a:rPr>
            <a:t>, at my </a:t>
          </a:r>
          <a:r>
            <a:rPr lang="en-US" sz="1400" b="1">
              <a:solidFill>
                <a:srgbClr val="00B0F0"/>
              </a:solidFill>
              <a:effectLst/>
              <a:latin typeface="+mn-lt"/>
              <a:ea typeface="+mn-ea"/>
              <a:cs typeface="+mn-cs"/>
            </a:rPr>
            <a:t>Maximum Anticipated Enlargement</a:t>
          </a:r>
          <a:r>
            <a:rPr lang="en-US" sz="1400" b="1" baseline="0">
              <a:solidFill>
                <a:srgbClr val="00B0F0"/>
              </a:solidFill>
              <a:effectLst/>
              <a:latin typeface="+mn-lt"/>
              <a:ea typeface="+mn-ea"/>
              <a:cs typeface="+mn-cs"/>
            </a:rPr>
            <a:t> Factor</a:t>
          </a:r>
          <a:r>
            <a:rPr lang="en-US" sz="1400" b="1" baseline="0">
              <a:solidFill>
                <a:srgbClr val="0070C0"/>
              </a:solidFill>
              <a:effectLst/>
              <a:latin typeface="+mn-lt"/>
              <a:ea typeface="+mn-ea"/>
              <a:cs typeface="+mn-cs"/>
            </a:rPr>
            <a:t> </a:t>
          </a:r>
          <a:r>
            <a:rPr lang="en-US" sz="1400" b="1" baseline="0">
              <a:solidFill>
                <a:srgbClr val="00B050"/>
              </a:solidFill>
              <a:effectLst/>
              <a:latin typeface="+mn-lt"/>
              <a:ea typeface="+mn-ea"/>
              <a:cs typeface="+mn-cs"/>
            </a:rPr>
            <a:t>and</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Minimum Anticipated Viewing Distance</a:t>
          </a:r>
          <a:r>
            <a:rPr lang="en-US" sz="1400" b="1" baseline="0">
              <a:solidFill>
                <a:srgbClr val="00B050"/>
              </a:solidFill>
              <a:effectLst/>
              <a:latin typeface="+mn-lt"/>
              <a:ea typeface="+mn-ea"/>
              <a:cs typeface="+mn-cs"/>
            </a:rPr>
            <a:t>.</a:t>
          </a:r>
          <a:r>
            <a:rPr lang="en-US" sz="1400" b="1">
              <a:solidFill>
                <a:srgbClr val="00B050"/>
              </a:solidFill>
              <a:effectLst/>
              <a:latin typeface="+mn-lt"/>
              <a:ea typeface="+mn-ea"/>
              <a:cs typeface="+mn-cs"/>
            </a:rPr>
            <a:t> I then use the laser distance measure again, with </a:t>
          </a:r>
          <a:r>
            <a:rPr lang="en-US" sz="1400" b="1" i="0" u="none">
              <a:solidFill>
                <a:srgbClr val="7030A0"/>
              </a:solidFill>
              <a:effectLst/>
              <a:latin typeface="+mn-lt"/>
              <a:ea typeface="+mn-ea"/>
              <a:cs typeface="+mn-cs"/>
            </a:rPr>
            <a:t>Back</a:t>
          </a:r>
          <a:r>
            <a:rPr lang="en-US" sz="1400" b="1" i="0" u="none" baseline="0">
              <a:solidFill>
                <a:srgbClr val="7030A0"/>
              </a:solidFill>
              <a:effectLst/>
              <a:latin typeface="+mn-lt"/>
              <a:ea typeface="+mn-ea"/>
              <a:cs typeface="+mn-cs"/>
            </a:rPr>
            <a:t> B</a:t>
          </a:r>
          <a:r>
            <a:rPr lang="en-US" sz="1400" b="1" i="0" u="none">
              <a:solidFill>
                <a:srgbClr val="7030A0"/>
              </a:solidFill>
              <a:effectLst/>
              <a:latin typeface="+mn-lt"/>
              <a:ea typeface="+mn-ea"/>
              <a:cs typeface="+mn-cs"/>
            </a:rPr>
            <a:t>utton Auto-Focus</a:t>
          </a:r>
          <a:r>
            <a:rPr lang="en-US" sz="1400" b="1" i="0">
              <a:solidFill>
                <a:srgbClr val="00B050"/>
              </a:solidFill>
              <a:effectLst/>
              <a:latin typeface="+mn-lt"/>
              <a:ea typeface="+mn-ea"/>
              <a:cs typeface="+mn-cs"/>
            </a:rPr>
            <a:t> (the </a:t>
          </a:r>
          <a:r>
            <a:rPr lang="en-US" sz="1400" b="1" i="1" u="sng">
              <a:solidFill>
                <a:srgbClr val="00B050"/>
              </a:solidFill>
              <a:effectLst/>
              <a:latin typeface="+mn-lt"/>
              <a:ea typeface="+mn-ea"/>
              <a:cs typeface="+mn-cs"/>
            </a:rPr>
            <a:t>most accurate</a:t>
          </a:r>
          <a:r>
            <a:rPr lang="en-US" sz="1400" b="1" i="1" u="sng" baseline="0">
              <a:solidFill>
                <a:srgbClr val="00B050"/>
              </a:solidFill>
              <a:effectLst/>
              <a:latin typeface="+mn-lt"/>
              <a:ea typeface="+mn-ea"/>
              <a:cs typeface="+mn-cs"/>
            </a:rPr>
            <a:t> and fast</a:t>
          </a:r>
          <a:r>
            <a:rPr lang="en-US" sz="1400" b="1" i="0" baseline="0">
              <a:solidFill>
                <a:srgbClr val="00B050"/>
              </a:solidFill>
              <a:effectLst/>
              <a:latin typeface="+mn-lt"/>
              <a:ea typeface="+mn-ea"/>
              <a:cs typeface="+mn-cs"/>
            </a:rPr>
            <a:t> way to focus a wide or ultra-wide lens)</a:t>
          </a:r>
          <a:r>
            <a:rPr lang="en-US" sz="1400" b="1">
              <a:solidFill>
                <a:srgbClr val="00B050"/>
              </a:solidFill>
              <a:effectLst/>
              <a:latin typeface="+mn-lt"/>
              <a:ea typeface="+mn-ea"/>
              <a:cs typeface="+mn-cs"/>
            </a:rPr>
            <a:t>, to</a:t>
          </a:r>
          <a:r>
            <a:rPr lang="en-US" sz="1400" b="1" baseline="0">
              <a:solidFill>
                <a:srgbClr val="00B050"/>
              </a:solidFill>
              <a:effectLst/>
              <a:latin typeface="+mn-lt"/>
              <a:ea typeface="+mn-ea"/>
              <a:cs typeface="+mn-cs"/>
            </a:rPr>
            <a:t> lock</a:t>
          </a:r>
          <a:r>
            <a:rPr lang="en-US" sz="1400" b="1">
              <a:solidFill>
                <a:srgbClr val="00B050"/>
              </a:solidFill>
              <a:effectLst/>
              <a:latin typeface="+mn-lt"/>
              <a:ea typeface="+mn-ea"/>
              <a:cs typeface="+mn-cs"/>
            </a:rPr>
            <a:t> the focus on an </a:t>
          </a:r>
          <a:r>
            <a:rPr lang="en-US" sz="1400" b="1" i="1" u="sng">
              <a:solidFill>
                <a:srgbClr val="FF0000"/>
              </a:solidFill>
              <a:effectLst/>
              <a:latin typeface="+mn-lt"/>
              <a:ea typeface="+mn-ea"/>
              <a:cs typeface="+mn-cs"/>
            </a:rPr>
            <a:t>accurately measured</a:t>
          </a:r>
          <a:r>
            <a:rPr lang="en-US" sz="1400" b="1">
              <a:solidFill>
                <a:srgbClr val="00B050"/>
              </a:solidFill>
              <a:effectLst/>
              <a:latin typeface="+mn-lt"/>
              <a:ea typeface="+mn-ea"/>
              <a:cs typeface="+mn-cs"/>
            </a:rPr>
            <a:t>, target that resides at the </a:t>
          </a:r>
          <a:r>
            <a:rPr lang="en-US" sz="1400" b="1">
              <a:solidFill>
                <a:srgbClr val="00B0F0"/>
              </a:solidFill>
              <a:effectLst/>
              <a:latin typeface="+mn-lt"/>
              <a:ea typeface="+mn-ea"/>
              <a:cs typeface="+mn-cs"/>
            </a:rPr>
            <a:t>Hyperfocal Distance </a:t>
          </a:r>
          <a:r>
            <a:rPr lang="en-US" sz="1400" b="1">
              <a:solidFill>
                <a:srgbClr val="00B050"/>
              </a:solidFill>
              <a:effectLst/>
              <a:latin typeface="+mn-lt"/>
              <a:ea typeface="+mn-ea"/>
              <a:cs typeface="+mn-cs"/>
            </a:rPr>
            <a:t>provided</a:t>
          </a:r>
          <a:r>
            <a:rPr lang="en-US" sz="1400" b="1" baseline="0">
              <a:solidFill>
                <a:srgbClr val="00B050"/>
              </a:solidFill>
              <a:effectLst/>
              <a:latin typeface="+mn-lt"/>
              <a:ea typeface="+mn-ea"/>
              <a:cs typeface="+mn-cs"/>
            </a:rPr>
            <a:t> by the table.</a:t>
          </a:r>
          <a:br>
            <a:rPr lang="en-US" sz="1600" b="1" baseline="0">
              <a:solidFill>
                <a:srgbClr val="00B050"/>
              </a:solidFill>
              <a:effectLst/>
              <a:latin typeface="+mn-lt"/>
              <a:ea typeface="+mn-ea"/>
              <a:cs typeface="+mn-cs"/>
            </a:rPr>
          </a:br>
          <a:endParaRPr lang="en-US" sz="1600" b="1">
            <a:solidFill>
              <a:srgbClr val="00B050"/>
            </a:solidFill>
            <a:effectLst/>
            <a:latin typeface="+mn-lt"/>
            <a:ea typeface="+mn-ea"/>
            <a:cs typeface="+mn-cs"/>
          </a:endParaRPr>
        </a:p>
        <a:p>
          <a:r>
            <a:rPr lang="en-US" sz="1400" b="1">
              <a:solidFill>
                <a:srgbClr val="00B050"/>
              </a:solidFill>
              <a:effectLst/>
              <a:latin typeface="+mn-lt"/>
              <a:ea typeface="+mn-ea"/>
              <a:cs typeface="+mn-cs"/>
            </a:rPr>
            <a:t>Note that sometimes, nothing can be found within a framed composition on which to focus, that resides at the calculated</a:t>
          </a:r>
          <a:r>
            <a:rPr lang="en-US" sz="1400" b="1">
              <a:solidFill>
                <a:srgbClr val="0070C0"/>
              </a:solidFill>
              <a:effectLst/>
              <a:latin typeface="+mn-lt"/>
              <a:ea typeface="+mn-ea"/>
              <a:cs typeface="+mn-cs"/>
            </a:rPr>
            <a:t> </a:t>
          </a:r>
          <a:r>
            <a:rPr lang="en-US" sz="1400" b="1">
              <a:solidFill>
                <a:srgbClr val="00B0F0"/>
              </a:solidFill>
              <a:effectLst/>
              <a:latin typeface="+mn-lt"/>
              <a:ea typeface="+mn-ea"/>
              <a:cs typeface="+mn-cs"/>
            </a:rPr>
            <a:t>Hyperfocal</a:t>
          </a:r>
          <a:r>
            <a:rPr lang="en-US" sz="1400" b="1" baseline="0">
              <a:solidFill>
                <a:srgbClr val="00B0F0"/>
              </a:solidFill>
              <a:effectLst/>
              <a:latin typeface="+mn-lt"/>
              <a:ea typeface="+mn-ea"/>
              <a:cs typeface="+mn-cs"/>
            </a:rPr>
            <a:t> D</a:t>
          </a:r>
          <a:r>
            <a:rPr lang="en-US" sz="1400" b="1">
              <a:solidFill>
                <a:srgbClr val="00B0F0"/>
              </a:solidFill>
              <a:effectLst/>
              <a:latin typeface="+mn-lt"/>
              <a:ea typeface="+mn-ea"/>
              <a:cs typeface="+mn-cs"/>
            </a:rPr>
            <a:t>istance</a:t>
          </a:r>
          <a:r>
            <a:rPr lang="en-US" sz="1400" b="1">
              <a:solidFill>
                <a:srgbClr val="00B050"/>
              </a:solidFill>
              <a:effectLst/>
              <a:latin typeface="+mn-lt"/>
              <a:ea typeface="+mn-ea"/>
              <a:cs typeface="+mn-cs"/>
            </a:rPr>
            <a:t>.  </a:t>
          </a:r>
          <a:r>
            <a:rPr lang="en-US" sz="1400" b="1">
              <a:solidFill>
                <a:srgbClr val="57257D"/>
              </a:solidFill>
              <a:effectLst/>
              <a:latin typeface="+mn-lt"/>
              <a:ea typeface="+mn-ea"/>
              <a:cs typeface="+mn-cs"/>
            </a:rPr>
            <a:t>Solution:</a:t>
          </a:r>
          <a:r>
            <a:rPr lang="en-US" sz="1400" b="1">
              <a:solidFill>
                <a:srgbClr val="00B050"/>
              </a:solidFill>
              <a:effectLst/>
              <a:latin typeface="+mn-lt"/>
              <a:ea typeface="+mn-ea"/>
              <a:cs typeface="+mn-cs"/>
            </a:rPr>
            <a:t> Remove the camera from the tripod and find a suitable target on which to lock the focus - a</a:t>
          </a:r>
          <a:r>
            <a:rPr lang="en-US" sz="1400" b="1" baseline="0">
              <a:solidFill>
                <a:srgbClr val="00B050"/>
              </a:solidFill>
              <a:effectLst/>
              <a:latin typeface="+mn-lt"/>
              <a:ea typeface="+mn-ea"/>
              <a:cs typeface="+mn-cs"/>
            </a:rPr>
            <a:t> target that</a:t>
          </a:r>
          <a:r>
            <a:rPr lang="en-US" sz="1400" b="1">
              <a:solidFill>
                <a:srgbClr val="00B050"/>
              </a:solidFill>
              <a:effectLst/>
              <a:latin typeface="+mn-lt"/>
              <a:ea typeface="+mn-ea"/>
              <a:cs typeface="+mn-cs"/>
            </a:rPr>
            <a:t> </a:t>
          </a:r>
          <a:r>
            <a:rPr lang="en-US" sz="1400" b="1" i="1" u="sng">
              <a:solidFill>
                <a:srgbClr val="00B050"/>
              </a:solidFill>
              <a:effectLst/>
              <a:latin typeface="+mn-lt"/>
              <a:ea typeface="+mn-ea"/>
              <a:cs typeface="+mn-cs"/>
            </a:rPr>
            <a:t>does</a:t>
          </a:r>
          <a:r>
            <a:rPr lang="en-US" sz="1400" b="1">
              <a:solidFill>
                <a:srgbClr val="00B050"/>
              </a:solidFill>
              <a:effectLst/>
              <a:latin typeface="+mn-lt"/>
              <a:ea typeface="+mn-ea"/>
              <a:cs typeface="+mn-cs"/>
            </a:rPr>
            <a:t> reside at the calculated Hyperfocal Distance, then return the camera to the tripod and shoot. (This might add two more minutes, but I find myself having to do this only occasionally.)</a:t>
          </a:r>
        </a:p>
        <a:p>
          <a:endParaRPr lang="en-US" sz="1400" b="1">
            <a:solidFill>
              <a:srgbClr val="0070C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600" b="1">
              <a:solidFill>
                <a:srgbClr val="7030A0"/>
              </a:solidFill>
              <a:effectLst/>
              <a:latin typeface="+mn-lt"/>
              <a:ea typeface="+mn-ea"/>
              <a:cs typeface="+mn-cs"/>
            </a:rPr>
            <a:t>By always using the (calculated) widest aperture that can secure</a:t>
          </a:r>
          <a:r>
            <a:rPr lang="en-US" sz="1600" b="1" baseline="0">
              <a:solidFill>
                <a:srgbClr val="7030A0"/>
              </a:solidFill>
              <a:effectLst/>
              <a:latin typeface="+mn-lt"/>
              <a:ea typeface="+mn-ea"/>
              <a:cs typeface="+mn-cs"/>
            </a:rPr>
            <a:t> </a:t>
          </a:r>
          <a:r>
            <a:rPr lang="en-US" sz="1600" b="1" i="1" u="sng" baseline="0">
              <a:solidFill>
                <a:srgbClr val="7030A0"/>
              </a:solidFill>
              <a:effectLst/>
              <a:latin typeface="+mn-lt"/>
              <a:ea typeface="+mn-ea"/>
              <a:cs typeface="+mn-cs"/>
            </a:rPr>
            <a:t>your</a:t>
          </a:r>
          <a:r>
            <a:rPr lang="en-US" sz="1600" b="1" baseline="0">
              <a:solidFill>
                <a:srgbClr val="7030A0"/>
              </a:solidFill>
              <a:effectLst/>
              <a:latin typeface="+mn-lt"/>
              <a:ea typeface="+mn-ea"/>
              <a:cs typeface="+mn-cs"/>
            </a:rPr>
            <a:t> </a:t>
          </a:r>
          <a:r>
            <a:rPr lang="en-US" sz="1600" b="1" baseline="0">
              <a:solidFill>
                <a:srgbClr val="00B0F0"/>
              </a:solidFill>
              <a:effectLst/>
              <a:latin typeface="+mn-lt"/>
              <a:ea typeface="+mn-ea"/>
              <a:cs typeface="+mn-cs"/>
            </a:rPr>
            <a:t>D</a:t>
          </a:r>
          <a:r>
            <a:rPr lang="en-US" sz="1600" b="1">
              <a:solidFill>
                <a:srgbClr val="00B0F0"/>
              </a:solidFill>
              <a:effectLst/>
              <a:latin typeface="+mn-lt"/>
              <a:ea typeface="+mn-ea"/>
              <a:cs typeface="+mn-cs"/>
            </a:rPr>
            <a:t>esired Final Image Resolution </a:t>
          </a:r>
          <a:r>
            <a:rPr lang="en-US" sz="1600" b="1">
              <a:solidFill>
                <a:srgbClr val="7030A0"/>
              </a:solidFill>
              <a:effectLst/>
              <a:latin typeface="+mn-lt"/>
              <a:ea typeface="+mn-ea"/>
              <a:cs typeface="+mn-cs"/>
            </a:rPr>
            <a:t>(from Near to Far), you</a:t>
          </a:r>
          <a:r>
            <a:rPr lang="en-US" sz="1600" b="1" baseline="0">
              <a:solidFill>
                <a:srgbClr val="7030A0"/>
              </a:solidFill>
              <a:effectLst/>
              <a:latin typeface="+mn-lt"/>
              <a:ea typeface="+mn-ea"/>
              <a:cs typeface="+mn-cs"/>
            </a:rPr>
            <a:t> will </a:t>
          </a:r>
          <a:r>
            <a:rPr lang="en-US" sz="1600" b="1" i="1" u="sng">
              <a:solidFill>
                <a:srgbClr val="7030A0"/>
              </a:solidFill>
              <a:effectLst/>
              <a:latin typeface="+mn-lt"/>
              <a:ea typeface="+mn-ea"/>
              <a:cs typeface="+mn-cs"/>
            </a:rPr>
            <a:t>always</a:t>
          </a:r>
          <a:r>
            <a:rPr lang="en-US" sz="1600" b="1">
              <a:solidFill>
                <a:srgbClr val="7030A0"/>
              </a:solidFill>
              <a:effectLst/>
              <a:latin typeface="+mn-lt"/>
              <a:ea typeface="+mn-ea"/>
              <a:cs typeface="+mn-cs"/>
            </a:rPr>
            <a:t> be shooting at the </a:t>
          </a:r>
          <a:r>
            <a:rPr lang="en-US" sz="1600" b="1" i="1" u="sng">
              <a:solidFill>
                <a:srgbClr val="7030A0"/>
              </a:solidFill>
              <a:effectLst/>
              <a:latin typeface="+mn-lt"/>
              <a:ea typeface="+mn-ea"/>
              <a:cs typeface="+mn-cs"/>
            </a:rPr>
            <a:t>fastest possible shutter speed and/or lowest ISO rating</a:t>
          </a:r>
          <a:r>
            <a:rPr lang="en-US" sz="1600" b="1">
              <a:solidFill>
                <a:srgbClr val="7030A0"/>
              </a:solidFill>
              <a:effectLst/>
              <a:latin typeface="+mn-lt"/>
              <a:ea typeface="+mn-ea"/>
              <a:cs typeface="+mn-cs"/>
            </a:rPr>
            <a:t> for the available light. </a:t>
          </a:r>
          <a:br>
            <a:rPr lang="en-US" sz="1400" b="1">
              <a:solidFill>
                <a:srgbClr val="7030A0"/>
              </a:solidFill>
              <a:effectLst/>
              <a:latin typeface="+mn-lt"/>
              <a:ea typeface="+mn-ea"/>
              <a:cs typeface="+mn-cs"/>
            </a:rPr>
          </a:br>
          <a:br>
            <a:rPr lang="en-US" sz="1400" b="1">
              <a:solidFill>
                <a:srgbClr val="7030A0"/>
              </a:solidFill>
              <a:effectLst/>
              <a:latin typeface="+mn-lt"/>
              <a:ea typeface="+mn-ea"/>
              <a:cs typeface="+mn-cs"/>
            </a:rPr>
          </a:br>
          <a:r>
            <a:rPr lang="en-US" sz="1400" b="1">
              <a:solidFill>
                <a:srgbClr val="00B050"/>
              </a:solidFill>
              <a:effectLst/>
              <a:latin typeface="+mn-lt"/>
              <a:ea typeface="+mn-ea"/>
              <a:cs typeface="+mn-cs"/>
            </a:rPr>
            <a:t>If either</a:t>
          </a:r>
          <a:r>
            <a:rPr lang="en-US" sz="1400" b="1" baseline="0">
              <a:solidFill>
                <a:srgbClr val="00B050"/>
              </a:solidFill>
              <a:effectLst/>
              <a:latin typeface="+mn-lt"/>
              <a:ea typeface="+mn-ea"/>
              <a:cs typeface="+mn-cs"/>
            </a:rPr>
            <a:t> a </a:t>
          </a:r>
          <a:r>
            <a:rPr lang="en-US" sz="1400" b="1">
              <a:solidFill>
                <a:srgbClr val="00B050"/>
              </a:solidFill>
              <a:effectLst/>
              <a:latin typeface="+mn-lt"/>
              <a:ea typeface="+mn-ea"/>
              <a:cs typeface="+mn-cs"/>
            </a:rPr>
            <a:t>DoF app (1st</a:t>
          </a:r>
          <a:r>
            <a:rPr lang="en-US" sz="1400" b="1" baseline="0">
              <a:solidFill>
                <a:srgbClr val="00B050"/>
              </a:solidFill>
              <a:effectLst/>
              <a:latin typeface="+mn-lt"/>
              <a:ea typeface="+mn-ea"/>
              <a:cs typeface="+mn-cs"/>
            </a:rPr>
            <a:t> method, listed above) or the </a:t>
          </a:r>
          <a:r>
            <a:rPr lang="en-US" sz="1400" b="1" baseline="0">
              <a:solidFill>
                <a:srgbClr val="00B0F0"/>
              </a:solidFill>
              <a:effectLst/>
              <a:latin typeface="+mn-lt"/>
              <a:ea typeface="+mn-ea"/>
              <a:cs typeface="+mn-cs"/>
            </a:rPr>
            <a:t>Inverted Hyperfocal Distance Table </a:t>
          </a:r>
          <a:r>
            <a:rPr lang="en-US" sz="1400" b="1" baseline="0">
              <a:solidFill>
                <a:srgbClr val="00B050"/>
              </a:solidFill>
              <a:effectLst/>
              <a:latin typeface="+mn-lt"/>
              <a:ea typeface="+mn-ea"/>
              <a:cs typeface="+mn-cs"/>
            </a:rPr>
            <a:t>(2nd method) indicate, for the sake of obtaining sufficient DoF, that you would need to use </a:t>
          </a:r>
          <a:r>
            <a:rPr lang="en-US" sz="1400" b="1">
              <a:solidFill>
                <a:srgbClr val="00B050"/>
              </a:solidFill>
              <a:effectLst/>
              <a:latin typeface="+mn-lt"/>
              <a:ea typeface="+mn-ea"/>
              <a:cs typeface="+mn-cs"/>
            </a:rPr>
            <a:t>an</a:t>
          </a:r>
          <a:r>
            <a:rPr lang="en-US" sz="1400" b="1" baseline="0">
              <a:solidFill>
                <a:srgbClr val="00B050"/>
              </a:solidFill>
              <a:effectLst/>
              <a:latin typeface="+mn-lt"/>
              <a:ea typeface="+mn-ea"/>
              <a:cs typeface="+mn-cs"/>
            </a:rPr>
            <a:t> </a:t>
          </a:r>
          <a:r>
            <a:rPr lang="en-US" sz="1400" b="1">
              <a:solidFill>
                <a:srgbClr val="00B050"/>
              </a:solidFill>
              <a:effectLst/>
              <a:latin typeface="+mn-lt"/>
              <a:ea typeface="+mn-ea"/>
              <a:cs typeface="+mn-cs"/>
            </a:rPr>
            <a:t>f-Number that's</a:t>
          </a:r>
          <a:r>
            <a:rPr lang="en-US" sz="1400" b="1" baseline="0">
              <a:solidFill>
                <a:srgbClr val="00B050"/>
              </a:solidFill>
              <a:effectLst/>
              <a:latin typeface="+mn-lt"/>
              <a:ea typeface="+mn-ea"/>
              <a:cs typeface="+mn-cs"/>
            </a:rPr>
            <a:t> </a:t>
          </a:r>
          <a:r>
            <a:rPr lang="en-US" sz="1400" b="1">
              <a:solidFill>
                <a:srgbClr val="00B050"/>
              </a:solidFill>
              <a:effectLst/>
              <a:latin typeface="+mn-lt"/>
              <a:ea typeface="+mn-ea"/>
              <a:cs typeface="+mn-cs"/>
            </a:rPr>
            <a:t>small</a:t>
          </a:r>
          <a:r>
            <a:rPr lang="en-US" sz="1400" b="1" baseline="0">
              <a:solidFill>
                <a:srgbClr val="00B050"/>
              </a:solidFill>
              <a:effectLst/>
              <a:latin typeface="+mn-lt"/>
              <a:ea typeface="+mn-ea"/>
              <a:cs typeface="+mn-cs"/>
            </a:rPr>
            <a:t> enough to cause Diffraction </a:t>
          </a:r>
          <a:r>
            <a:rPr lang="en-US" sz="1400" b="1">
              <a:solidFill>
                <a:srgbClr val="00B050"/>
              </a:solidFill>
              <a:effectLst/>
              <a:latin typeface="+mn-lt"/>
              <a:ea typeface="+mn-ea"/>
              <a:cs typeface="+mn-cs"/>
            </a:rPr>
            <a:t>to inhibit your </a:t>
          </a:r>
          <a:r>
            <a:rPr lang="en-US" sz="1400" b="1">
              <a:solidFill>
                <a:srgbClr val="00B0F0"/>
              </a:solidFill>
              <a:effectLst/>
              <a:latin typeface="+mn-lt"/>
              <a:ea typeface="+mn-ea"/>
              <a:cs typeface="+mn-cs"/>
            </a:rPr>
            <a:t>Desired Final Image Resolution</a:t>
          </a:r>
          <a:r>
            <a:rPr lang="en-US" sz="1400" b="1">
              <a:solidFill>
                <a:srgbClr val="00B050"/>
              </a:solidFill>
              <a:effectLst/>
              <a:latin typeface="+mn-lt"/>
              <a:ea typeface="+mn-ea"/>
              <a:cs typeface="+mn-cs"/>
            </a:rPr>
            <a:t>, reducing the entire image to a resolution that's </a:t>
          </a:r>
          <a:r>
            <a:rPr lang="en-US" sz="1400" b="1" i="1" u="sng">
              <a:solidFill>
                <a:srgbClr val="00B050"/>
              </a:solidFill>
              <a:effectLst/>
              <a:latin typeface="+mn-lt"/>
              <a:ea typeface="+mn-ea"/>
              <a:cs typeface="+mn-cs"/>
            </a:rPr>
            <a:t>less than</a:t>
          </a:r>
          <a:r>
            <a:rPr lang="en-US" sz="1400" b="1" i="1" u="none">
              <a:solidFill>
                <a:srgbClr val="00B050"/>
              </a:solidFill>
              <a:effectLst/>
              <a:latin typeface="+mn-lt"/>
              <a:ea typeface="+mn-ea"/>
              <a:cs typeface="+mn-cs"/>
            </a:rPr>
            <a:t> </a:t>
          </a:r>
          <a:r>
            <a:rPr lang="en-US" sz="1400" b="1">
              <a:solidFill>
                <a:srgbClr val="00B050"/>
              </a:solidFill>
              <a:effectLst/>
              <a:latin typeface="+mn-lt"/>
              <a:ea typeface="+mn-ea"/>
              <a:cs typeface="+mn-cs"/>
            </a:rPr>
            <a:t>your</a:t>
          </a:r>
          <a:r>
            <a:rPr lang="en-US" sz="1400" b="1">
              <a:solidFill>
                <a:srgbClr val="0070C0"/>
              </a:solidFill>
              <a:effectLst/>
              <a:latin typeface="+mn-lt"/>
              <a:ea typeface="+mn-ea"/>
              <a:cs typeface="+mn-cs"/>
            </a:rPr>
            <a:t> </a:t>
          </a:r>
          <a:r>
            <a:rPr lang="en-US" sz="1400" b="1">
              <a:solidFill>
                <a:srgbClr val="00B0F0"/>
              </a:solidFill>
              <a:effectLst/>
              <a:latin typeface="+mn-lt"/>
              <a:ea typeface="+mn-ea"/>
              <a:cs typeface="+mn-cs"/>
            </a:rPr>
            <a:t>Desired Final Image Resolution</a:t>
          </a:r>
          <a:r>
            <a:rPr lang="en-US" sz="1400" b="1">
              <a:solidFill>
                <a:srgbClr val="00B050"/>
              </a:solidFill>
              <a:effectLst/>
              <a:latin typeface="+mn-lt"/>
              <a:ea typeface="+mn-ea"/>
              <a:cs typeface="+mn-cs"/>
            </a:rPr>
            <a:t>, you have five choices: </a:t>
          </a:r>
          <a:br>
            <a:rPr lang="en-US" sz="1400" b="1">
              <a:solidFill>
                <a:srgbClr val="0070C0"/>
              </a:solidFill>
              <a:effectLst/>
              <a:latin typeface="+mn-lt"/>
              <a:ea typeface="+mn-ea"/>
              <a:cs typeface="+mn-cs"/>
            </a:rPr>
          </a:br>
          <a:br>
            <a:rPr lang="en-US" sz="1400" b="1">
              <a:solidFill>
                <a:srgbClr val="0070C0"/>
              </a:solidFill>
              <a:effectLst/>
              <a:latin typeface="+mn-lt"/>
              <a:ea typeface="+mn-ea"/>
              <a:cs typeface="+mn-cs"/>
            </a:rPr>
          </a:br>
          <a:r>
            <a:rPr lang="en-US" sz="1400" b="1">
              <a:solidFill>
                <a:srgbClr val="00B050"/>
              </a:solidFill>
              <a:effectLst/>
              <a:latin typeface="+mn-lt"/>
              <a:ea typeface="+mn-ea"/>
              <a:cs typeface="+mn-cs"/>
            </a:rPr>
            <a:t>1) Back away from the nearest subject, remeasure the Near Distance and</a:t>
          </a:r>
          <a:r>
            <a:rPr lang="en-US" sz="1400" b="1" baseline="0">
              <a:solidFill>
                <a:srgbClr val="00B050"/>
              </a:solidFill>
              <a:effectLst/>
              <a:latin typeface="+mn-lt"/>
              <a:ea typeface="+mn-ea"/>
              <a:cs typeface="+mn-cs"/>
            </a:rPr>
            <a:t> lookup the new focus distance and a smaller f-Number, that will </a:t>
          </a:r>
          <a:r>
            <a:rPr lang="en-US" sz="1400" b="1" i="1" u="sng" baseline="0">
              <a:solidFill>
                <a:srgbClr val="00B050"/>
              </a:solidFill>
              <a:effectLst/>
              <a:latin typeface="+mn-lt"/>
              <a:ea typeface="+mn-ea"/>
              <a:cs typeface="+mn-cs"/>
            </a:rPr>
            <a:t>not</a:t>
          </a:r>
          <a:r>
            <a:rPr lang="en-US" sz="1400" b="1" baseline="0">
              <a:solidFill>
                <a:srgbClr val="00B050"/>
              </a:solidFill>
              <a:effectLst/>
              <a:latin typeface="+mn-lt"/>
              <a:ea typeface="+mn-ea"/>
              <a:cs typeface="+mn-cs"/>
            </a:rPr>
            <a:t> induce visible diffraction in the final image, at the </a:t>
          </a:r>
          <a:r>
            <a:rPr lang="en-US" sz="1400" b="1" baseline="0">
              <a:solidFill>
                <a:srgbClr val="00B0F0"/>
              </a:solidFill>
              <a:effectLst/>
              <a:latin typeface="+mn-lt"/>
              <a:ea typeface="+mn-ea"/>
              <a:cs typeface="+mn-cs"/>
            </a:rPr>
            <a:t>Maximum Anticipated Enlargement Factor</a:t>
          </a:r>
          <a:r>
            <a:rPr lang="en-US" sz="1400" b="1" baseline="0">
              <a:solidFill>
                <a:srgbClr val="00B050"/>
              </a:solidFill>
              <a:effectLst/>
              <a:latin typeface="+mn-lt"/>
              <a:ea typeface="+mn-ea"/>
              <a:cs typeface="+mn-cs"/>
            </a:rPr>
            <a:t> and </a:t>
          </a:r>
          <a:r>
            <a:rPr lang="en-US" sz="1400" b="1" baseline="0">
              <a:solidFill>
                <a:srgbClr val="00B0F0"/>
              </a:solidFill>
              <a:effectLst/>
              <a:latin typeface="+mn-lt"/>
              <a:ea typeface="+mn-ea"/>
              <a:cs typeface="+mn-cs"/>
            </a:rPr>
            <a:t>Minimum Anticipated Viewing Distance</a:t>
          </a:r>
          <a:r>
            <a:rPr lang="en-US" sz="1400" b="1" baseline="0">
              <a:solidFill>
                <a:srgbClr val="00B050"/>
              </a:solidFill>
              <a:effectLst/>
              <a:latin typeface="+mn-lt"/>
              <a:ea typeface="+mn-ea"/>
              <a:cs typeface="+mn-cs"/>
            </a:rPr>
            <a:t>.</a:t>
          </a:r>
          <a:br>
            <a:rPr lang="en-US" sz="1400" b="1" baseline="0">
              <a:solidFill>
                <a:srgbClr val="00B050"/>
              </a:solidFill>
              <a:effectLst/>
              <a:latin typeface="+mn-lt"/>
              <a:ea typeface="+mn-ea"/>
              <a:cs typeface="+mn-cs"/>
            </a:rPr>
          </a:br>
          <a:br>
            <a:rPr lang="en-US" sz="1400" b="1" baseline="0">
              <a:solidFill>
                <a:srgbClr val="00B050"/>
              </a:solidFill>
              <a:effectLst/>
              <a:latin typeface="+mn-lt"/>
              <a:ea typeface="+mn-ea"/>
              <a:cs typeface="+mn-cs"/>
            </a:rPr>
          </a:br>
          <a:r>
            <a:rPr lang="en-US" sz="1400" b="1">
              <a:solidFill>
                <a:srgbClr val="00B050"/>
              </a:solidFill>
              <a:effectLst/>
              <a:latin typeface="+mn-lt"/>
              <a:ea typeface="+mn-ea"/>
              <a:cs typeface="+mn-cs"/>
            </a:rPr>
            <a:t>or 2) Use a shorter Focal Length, with</a:t>
          </a:r>
          <a:r>
            <a:rPr lang="en-US" sz="1400" b="1" baseline="0">
              <a:solidFill>
                <a:srgbClr val="00B050"/>
              </a:solidFill>
              <a:effectLst/>
              <a:latin typeface="+mn-lt"/>
              <a:ea typeface="+mn-ea"/>
              <a:cs typeface="+mn-cs"/>
            </a:rPr>
            <a:t> or </a:t>
          </a:r>
          <a:r>
            <a:rPr lang="en-US" sz="1400" b="1">
              <a:solidFill>
                <a:srgbClr val="00B050"/>
              </a:solidFill>
              <a:effectLst/>
              <a:latin typeface="+mn-lt"/>
              <a:ea typeface="+mn-ea"/>
              <a:cs typeface="+mn-cs"/>
            </a:rPr>
            <a:t>without moving the camera, then remeasure the</a:t>
          </a:r>
          <a:r>
            <a:rPr lang="en-US" sz="1400" b="1" baseline="0">
              <a:solidFill>
                <a:srgbClr val="00B050"/>
              </a:solidFill>
              <a:effectLst/>
              <a:latin typeface="+mn-lt"/>
              <a:ea typeface="+mn-ea"/>
              <a:cs typeface="+mn-cs"/>
            </a:rPr>
            <a:t>n remeasure (if the Near distance has changed), and lookup the new (smaller) f-Number.</a:t>
          </a:r>
        </a:p>
        <a:p>
          <a:pPr marL="0" marR="0" lvl="0" indent="0" defTabSz="914400" eaLnBrk="1" fontAlgn="auto" latinLnBrk="0" hangingPunct="1">
            <a:lnSpc>
              <a:spcPct val="100000"/>
            </a:lnSpc>
            <a:spcBef>
              <a:spcPts val="0"/>
            </a:spcBef>
            <a:spcAft>
              <a:spcPts val="0"/>
            </a:spcAft>
            <a:buClrTx/>
            <a:buSzTx/>
            <a:buFontTx/>
            <a:buNone/>
            <a:tabLst/>
            <a:defRPr/>
          </a:pPr>
          <a:endParaRPr lang="en-US" sz="1400" b="1" baseline="0">
            <a:solidFill>
              <a:srgbClr val="00B05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400" b="1" baseline="0">
              <a:solidFill>
                <a:srgbClr val="00B050"/>
              </a:solidFill>
              <a:effectLst/>
              <a:latin typeface="+mn-lt"/>
              <a:ea typeface="+mn-ea"/>
              <a:cs typeface="+mn-cs"/>
            </a:rPr>
            <a:t>or </a:t>
          </a:r>
          <a:r>
            <a:rPr lang="en-US" sz="1400" b="1">
              <a:solidFill>
                <a:srgbClr val="00B050"/>
              </a:solidFill>
              <a:effectLst/>
              <a:latin typeface="+mn-lt"/>
              <a:ea typeface="+mn-ea"/>
              <a:cs typeface="+mn-cs"/>
            </a:rPr>
            <a:t>3) Willfully choose</a:t>
          </a:r>
          <a:r>
            <a:rPr lang="en-US" sz="1400" b="1" baseline="0">
              <a:solidFill>
                <a:srgbClr val="00B050"/>
              </a:solidFill>
              <a:effectLst/>
              <a:latin typeface="+mn-lt"/>
              <a:ea typeface="+mn-ea"/>
              <a:cs typeface="+mn-cs"/>
            </a:rPr>
            <a:t> to</a:t>
          </a:r>
          <a:r>
            <a:rPr lang="en-US" sz="1400" b="1" i="1" baseline="0">
              <a:solidFill>
                <a:srgbClr val="00B050"/>
              </a:solidFill>
              <a:effectLst/>
              <a:latin typeface="+mn-lt"/>
              <a:ea typeface="+mn-ea"/>
              <a:cs typeface="+mn-cs"/>
            </a:rPr>
            <a:t> </a:t>
          </a:r>
          <a:r>
            <a:rPr lang="en-US" sz="1400" b="1" i="1" u="sng">
              <a:solidFill>
                <a:srgbClr val="7030A0"/>
              </a:solidFill>
              <a:effectLst/>
              <a:latin typeface="+mn-lt"/>
              <a:ea typeface="+mn-ea"/>
              <a:cs typeface="+mn-cs"/>
            </a:rPr>
            <a:t>reduce</a:t>
          </a:r>
          <a:r>
            <a:rPr lang="en-US" sz="1400" b="1" i="1">
              <a:solidFill>
                <a:srgbClr val="00B050"/>
              </a:solidFill>
              <a:effectLst/>
              <a:latin typeface="+mn-lt"/>
              <a:ea typeface="+mn-ea"/>
              <a:cs typeface="+mn-cs"/>
            </a:rPr>
            <a:t> </a:t>
          </a:r>
          <a:r>
            <a:rPr lang="en-US" sz="1400" b="1">
              <a:solidFill>
                <a:srgbClr val="00B050"/>
              </a:solidFill>
              <a:effectLst/>
              <a:latin typeface="+mn-lt"/>
              <a:ea typeface="+mn-ea"/>
              <a:cs typeface="+mn-cs"/>
            </a:rPr>
            <a:t>your</a:t>
          </a:r>
          <a:r>
            <a:rPr lang="en-US" sz="1400" b="1" baseline="0">
              <a:solidFill>
                <a:srgbClr val="00B050"/>
              </a:solidFill>
              <a:effectLst/>
              <a:latin typeface="+mn-lt"/>
              <a:ea typeface="+mn-ea"/>
              <a:cs typeface="+mn-cs"/>
            </a:rPr>
            <a:t> previously specified </a:t>
          </a:r>
          <a:r>
            <a:rPr lang="en-US" sz="1400" b="1" baseline="0">
              <a:solidFill>
                <a:srgbClr val="00B0F0"/>
              </a:solidFill>
              <a:effectLst/>
              <a:latin typeface="+mn-lt"/>
              <a:ea typeface="+mn-ea"/>
              <a:cs typeface="+mn-cs"/>
            </a:rPr>
            <a:t>Maximum A</a:t>
          </a:r>
          <a:r>
            <a:rPr lang="en-US" sz="1400" b="1">
              <a:solidFill>
                <a:srgbClr val="00B0F0"/>
              </a:solidFill>
              <a:effectLst/>
              <a:latin typeface="+mn-lt"/>
              <a:ea typeface="+mn-ea"/>
              <a:cs typeface="+mn-cs"/>
            </a:rPr>
            <a:t>nticipated Enlargement Factor </a:t>
          </a:r>
          <a:r>
            <a:rPr lang="en-US" sz="1400" b="1">
              <a:solidFill>
                <a:srgbClr val="00B050"/>
              </a:solidFill>
              <a:effectLst/>
              <a:latin typeface="+mn-lt"/>
              <a:ea typeface="+mn-ea"/>
              <a:cs typeface="+mn-cs"/>
            </a:rPr>
            <a:t>- while in the field</a:t>
          </a:r>
          <a:r>
            <a:rPr lang="en-US" sz="1400" b="1" baseline="0">
              <a:solidFill>
                <a:srgbClr val="00B050"/>
              </a:solidFill>
              <a:effectLst/>
              <a:latin typeface="+mn-lt"/>
              <a:ea typeface="+mn-ea"/>
              <a:cs typeface="+mn-cs"/>
            </a:rPr>
            <a:t>, </a:t>
          </a:r>
          <a:r>
            <a:rPr lang="en-US" sz="1400" b="1">
              <a:solidFill>
                <a:srgbClr val="00B050"/>
              </a:solidFill>
              <a:effectLst/>
              <a:latin typeface="+mn-lt"/>
              <a:ea typeface="+mn-ea"/>
              <a:cs typeface="+mn-cs"/>
            </a:rPr>
            <a:t>prior to making the exposure - to</a:t>
          </a:r>
          <a:r>
            <a:rPr lang="en-US" sz="1400" b="1" baseline="0">
              <a:solidFill>
                <a:srgbClr val="00B050"/>
              </a:solidFill>
              <a:effectLst/>
              <a:latin typeface="+mn-lt"/>
              <a:ea typeface="+mn-ea"/>
              <a:cs typeface="+mn-cs"/>
            </a:rPr>
            <a:t> </a:t>
          </a:r>
          <a:r>
            <a:rPr lang="en-US" sz="1400" b="1" i="1" baseline="0">
              <a:solidFill>
                <a:srgbClr val="00B050"/>
              </a:solidFill>
              <a:effectLst/>
              <a:latin typeface="+mn-lt"/>
              <a:ea typeface="+mn-ea"/>
              <a:cs typeface="+mn-cs"/>
            </a:rPr>
            <a:t>enlarge</a:t>
          </a:r>
          <a:r>
            <a:rPr lang="en-US" sz="1400" b="1" baseline="0">
              <a:solidFill>
                <a:srgbClr val="00B050"/>
              </a:solidFill>
              <a:effectLst/>
              <a:latin typeface="+mn-lt"/>
              <a:ea typeface="+mn-ea"/>
              <a:cs typeface="+mn-cs"/>
            </a:rPr>
            <a:t> your </a:t>
          </a:r>
          <a:r>
            <a:rPr lang="en-US" sz="1400" b="1" baseline="0">
              <a:solidFill>
                <a:srgbClr val="00B0F0"/>
              </a:solidFill>
              <a:effectLst/>
              <a:latin typeface="+mn-lt"/>
              <a:ea typeface="+mn-ea"/>
              <a:cs typeface="+mn-cs"/>
            </a:rPr>
            <a:t>Maximum Permissible CoC Diameter</a:t>
          </a:r>
          <a:r>
            <a:rPr lang="en-US" sz="1400" b="1" baseline="0">
              <a:solidFill>
                <a:srgbClr val="00B050"/>
              </a:solidFill>
              <a:effectLst/>
              <a:latin typeface="+mn-lt"/>
              <a:ea typeface="+mn-ea"/>
              <a:cs typeface="+mn-cs"/>
            </a:rPr>
            <a:t>, proportionally, then </a:t>
          </a:r>
          <a:r>
            <a:rPr lang="en-US" sz="1400" b="1">
              <a:solidFill>
                <a:srgbClr val="00B050"/>
              </a:solidFill>
              <a:effectLst/>
              <a:latin typeface="+mn-lt"/>
              <a:ea typeface="+mn-ea"/>
              <a:cs typeface="+mn-cs"/>
            </a:rPr>
            <a:t>re-calcula</a:t>
          </a:r>
          <a:r>
            <a:rPr lang="en-US" sz="1400" b="1" baseline="0">
              <a:solidFill>
                <a:srgbClr val="00B050"/>
              </a:solidFill>
              <a:effectLst/>
              <a:latin typeface="+mn-lt"/>
              <a:ea typeface="+mn-ea"/>
              <a:cs typeface="+mn-cs"/>
            </a:rPr>
            <a:t>te with your DoF app.  This can only be done with the first method listed above (using a DoF app, in the field.)</a:t>
          </a:r>
          <a:r>
            <a:rPr lang="en-US" sz="1400" b="1">
              <a:solidFill>
                <a:srgbClr val="00B050"/>
              </a:solidFill>
              <a:effectLst/>
              <a:latin typeface="+mn-lt"/>
              <a:ea typeface="+mn-ea"/>
              <a:cs typeface="+mn-cs"/>
            </a:rPr>
            <a:t>  For example, if you are</a:t>
          </a:r>
          <a:r>
            <a:rPr lang="en-US" sz="1400" b="1" baseline="0">
              <a:solidFill>
                <a:srgbClr val="00B050"/>
              </a:solidFill>
              <a:effectLst/>
              <a:latin typeface="+mn-lt"/>
              <a:ea typeface="+mn-ea"/>
              <a:cs typeface="+mn-cs"/>
            </a:rPr>
            <a:t> willing to make your final image 25% smaller, you can increase your previously calculated CoC diameter by 25%, for performing your DoF calculations - all without reducing your </a:t>
          </a:r>
          <a:r>
            <a:rPr lang="en-US" sz="1400" b="1" baseline="0">
              <a:solidFill>
                <a:srgbClr val="00B0F0"/>
              </a:solidFill>
              <a:effectLst/>
              <a:latin typeface="+mn-lt"/>
              <a:ea typeface="+mn-ea"/>
              <a:cs typeface="+mn-cs"/>
            </a:rPr>
            <a:t>Desired Final Image Resolution </a:t>
          </a:r>
          <a:r>
            <a:rPr lang="en-US" sz="1400" b="1" baseline="0">
              <a:solidFill>
                <a:srgbClr val="00B050"/>
              </a:solidFill>
              <a:effectLst/>
              <a:latin typeface="+mn-lt"/>
              <a:ea typeface="+mn-ea"/>
              <a:cs typeface="+mn-cs"/>
            </a:rPr>
            <a:t>and without changing your composition (to shoot a shallower subject space).</a:t>
          </a:r>
          <a:br>
            <a:rPr lang="en-US" sz="1400" b="1" baseline="0">
              <a:solidFill>
                <a:srgbClr val="00B050"/>
              </a:solidFill>
              <a:effectLst/>
              <a:latin typeface="+mn-lt"/>
              <a:ea typeface="+mn-ea"/>
              <a:cs typeface="+mn-cs"/>
            </a:rPr>
          </a:br>
          <a:br>
            <a:rPr lang="en-US" sz="1400" b="1">
              <a:solidFill>
                <a:srgbClr val="00B050"/>
              </a:solidFill>
              <a:effectLst/>
              <a:latin typeface="+mn-lt"/>
              <a:ea typeface="+mn-ea"/>
              <a:cs typeface="+mn-cs"/>
            </a:rPr>
          </a:br>
          <a:r>
            <a:rPr lang="en-US" sz="1400" b="1">
              <a:solidFill>
                <a:srgbClr val="00B050"/>
              </a:solidFill>
              <a:effectLst/>
              <a:latin typeface="+mn-lt"/>
              <a:ea typeface="+mn-ea"/>
              <a:cs typeface="+mn-cs"/>
            </a:rPr>
            <a:t>or</a:t>
          </a:r>
          <a:r>
            <a:rPr lang="en-US" sz="1400" b="1" baseline="0">
              <a:solidFill>
                <a:srgbClr val="00B050"/>
              </a:solidFill>
              <a:effectLst/>
              <a:latin typeface="+mn-lt"/>
              <a:ea typeface="+mn-ea"/>
              <a:cs typeface="+mn-cs"/>
            </a:rPr>
            <a:t> </a:t>
          </a:r>
          <a:r>
            <a:rPr lang="en-US" sz="1400" b="1">
              <a:solidFill>
                <a:srgbClr val="00B050"/>
              </a:solidFill>
              <a:effectLst/>
              <a:latin typeface="+mn-lt"/>
              <a:ea typeface="+mn-ea"/>
              <a:cs typeface="+mn-cs"/>
            </a:rPr>
            <a:t>4) Perform some combination of options 1 through 3, then remeasure and recalculate. </a:t>
          </a:r>
          <a:br>
            <a:rPr lang="en-US" sz="1400" b="1">
              <a:solidFill>
                <a:srgbClr val="00B050"/>
              </a:solidFill>
              <a:effectLst/>
              <a:latin typeface="+mn-lt"/>
              <a:ea typeface="+mn-ea"/>
              <a:cs typeface="+mn-cs"/>
            </a:rPr>
          </a:br>
          <a:br>
            <a:rPr lang="en-US" sz="1400" b="1">
              <a:solidFill>
                <a:srgbClr val="00B050"/>
              </a:solidFill>
              <a:effectLst/>
              <a:latin typeface="+mn-lt"/>
              <a:ea typeface="+mn-ea"/>
              <a:cs typeface="+mn-cs"/>
            </a:rPr>
          </a:br>
          <a:r>
            <a:rPr lang="en-US" sz="1400" b="1">
              <a:solidFill>
                <a:srgbClr val="00B050"/>
              </a:solidFill>
              <a:effectLst/>
              <a:latin typeface="+mn-lt"/>
              <a:ea typeface="+mn-ea"/>
              <a:cs typeface="+mn-cs"/>
            </a:rPr>
            <a:t>or 5) Put the camera back in the bag and walk away, rather than simply taking the shot anyway, which </a:t>
          </a:r>
          <a:r>
            <a:rPr lang="en-US" sz="1400" b="1" i="1" u="sng">
              <a:solidFill>
                <a:srgbClr val="00B050"/>
              </a:solidFill>
              <a:effectLst/>
              <a:latin typeface="+mn-lt"/>
              <a:ea typeface="+mn-ea"/>
              <a:cs typeface="+mn-cs"/>
            </a:rPr>
            <a:t>can</a:t>
          </a:r>
          <a:r>
            <a:rPr lang="en-US" sz="1400" b="1" i="1" u="sng" baseline="0">
              <a:solidFill>
                <a:srgbClr val="00B050"/>
              </a:solidFill>
              <a:effectLst/>
              <a:latin typeface="+mn-lt"/>
              <a:ea typeface="+mn-ea"/>
              <a:cs typeface="+mn-cs"/>
            </a:rPr>
            <a:t> only</a:t>
          </a:r>
          <a:r>
            <a:rPr lang="en-US" sz="1400" b="1" i="1" u="sng">
              <a:solidFill>
                <a:srgbClr val="00B050"/>
              </a:solidFill>
              <a:effectLst/>
              <a:latin typeface="+mn-lt"/>
              <a:ea typeface="+mn-ea"/>
              <a:cs typeface="+mn-cs"/>
            </a:rPr>
            <a:t> reduce</a:t>
          </a:r>
          <a:r>
            <a:rPr lang="en-US" sz="1400" b="1">
              <a:solidFill>
                <a:srgbClr val="00B050"/>
              </a:solidFill>
              <a:effectLst/>
              <a:latin typeface="+mn-lt"/>
              <a:ea typeface="+mn-ea"/>
              <a:cs typeface="+mn-cs"/>
            </a:rPr>
            <a:t> your</a:t>
          </a:r>
          <a:r>
            <a:rPr lang="en-US" sz="1400" b="1">
              <a:solidFill>
                <a:srgbClr val="7030A0"/>
              </a:solidFill>
              <a:effectLst/>
              <a:latin typeface="+mn-lt"/>
              <a:ea typeface="+mn-ea"/>
              <a:cs typeface="+mn-cs"/>
            </a:rPr>
            <a:t> </a:t>
          </a:r>
          <a:r>
            <a:rPr lang="en-US" sz="1400" b="1">
              <a:solidFill>
                <a:srgbClr val="00B0F0"/>
              </a:solidFill>
              <a:effectLst/>
              <a:latin typeface="+mn-lt"/>
              <a:ea typeface="+mn-ea"/>
              <a:cs typeface="+mn-cs"/>
            </a:rPr>
            <a:t>Desired Final Image Resolution</a:t>
          </a:r>
          <a:r>
            <a:rPr lang="en-US" sz="1400" b="1" baseline="0">
              <a:solidFill>
                <a:srgbClr val="7030A0"/>
              </a:solidFill>
              <a:effectLst/>
              <a:latin typeface="+mn-lt"/>
              <a:ea typeface="+mn-ea"/>
              <a:cs typeface="+mn-cs"/>
            </a:rPr>
            <a:t> </a:t>
          </a:r>
          <a:r>
            <a:rPr lang="en-US" sz="1400" b="1" baseline="0">
              <a:solidFill>
                <a:srgbClr val="00B050"/>
              </a:solidFill>
              <a:effectLst/>
              <a:latin typeface="+mn-lt"/>
              <a:ea typeface="+mn-ea"/>
              <a:cs typeface="+mn-cs"/>
            </a:rPr>
            <a:t>- the compromise that many photographers make frequently and unknowingly, without discovering the consequences until they examine the shot later, at their </a:t>
          </a:r>
          <a:r>
            <a:rPr lang="en-US" sz="1400" b="1" i="1" u="sng" baseline="0">
              <a:solidFill>
                <a:srgbClr val="00B050"/>
              </a:solidFill>
              <a:effectLst/>
              <a:latin typeface="+mn-lt"/>
              <a:ea typeface="+mn-ea"/>
              <a:cs typeface="+mn-cs"/>
            </a:rPr>
            <a:t>intended</a:t>
          </a:r>
          <a:r>
            <a:rPr lang="en-US" sz="1400" b="1" baseline="0">
              <a:solidFill>
                <a:srgbClr val="00B050"/>
              </a:solidFill>
              <a:effectLst/>
              <a:latin typeface="+mn-lt"/>
              <a:ea typeface="+mn-ea"/>
              <a:cs typeface="+mn-cs"/>
            </a:rPr>
            <a:t> </a:t>
          </a:r>
          <a:r>
            <a:rPr lang="en-US" sz="1400" b="1" baseline="0">
              <a:solidFill>
                <a:srgbClr val="00B0F0"/>
              </a:solidFill>
              <a:effectLst/>
              <a:latin typeface="+mn-lt"/>
              <a:ea typeface="+mn-ea"/>
              <a:cs typeface="+mn-cs"/>
            </a:rPr>
            <a:t>Enlargement Factor</a:t>
          </a:r>
          <a:r>
            <a:rPr lang="en-US" sz="1400" b="1" baseline="0">
              <a:solidFill>
                <a:srgbClr val="7030A0"/>
              </a:solidFill>
              <a:effectLst/>
              <a:latin typeface="+mn-lt"/>
              <a:ea typeface="+mn-ea"/>
              <a:cs typeface="+mn-cs"/>
            </a:rPr>
            <a:t> </a:t>
          </a:r>
          <a:r>
            <a:rPr lang="en-US" sz="1400" b="1" baseline="0">
              <a:solidFill>
                <a:srgbClr val="00B050"/>
              </a:solidFill>
              <a:effectLst/>
              <a:latin typeface="+mn-lt"/>
              <a:ea typeface="+mn-ea"/>
              <a:cs typeface="+mn-cs"/>
            </a:rPr>
            <a:t>and</a:t>
          </a:r>
          <a:r>
            <a:rPr lang="en-US" sz="1400" b="1" baseline="0">
              <a:solidFill>
                <a:srgbClr val="7030A0"/>
              </a:solidFill>
              <a:effectLst/>
              <a:latin typeface="+mn-lt"/>
              <a:ea typeface="+mn-ea"/>
              <a:cs typeface="+mn-cs"/>
            </a:rPr>
            <a:t> </a:t>
          </a:r>
          <a:r>
            <a:rPr lang="en-US" sz="1400" b="1" baseline="0">
              <a:solidFill>
                <a:srgbClr val="00B0F0"/>
              </a:solidFill>
              <a:effectLst/>
              <a:latin typeface="+mn-lt"/>
              <a:ea typeface="+mn-ea"/>
              <a:cs typeface="+mn-cs"/>
            </a:rPr>
            <a:t>Viewing Distance</a:t>
          </a:r>
          <a:r>
            <a:rPr lang="en-US" sz="1400" b="1" baseline="0">
              <a:solidFill>
                <a:srgbClr val="7030A0"/>
              </a:solidFill>
              <a:effectLst/>
              <a:latin typeface="+mn-lt"/>
              <a:ea typeface="+mn-ea"/>
              <a:cs typeface="+mn-cs"/>
            </a:rPr>
            <a:t>.</a:t>
          </a:r>
          <a:br>
            <a:rPr lang="en-US" sz="1800" b="1">
              <a:solidFill>
                <a:srgbClr val="00B050"/>
              </a:solidFill>
              <a:effectLst/>
              <a:latin typeface="+mn-lt"/>
              <a:ea typeface="+mn-ea"/>
              <a:cs typeface="+mn-cs"/>
            </a:rPr>
          </a:br>
          <a:br>
            <a:rPr lang="en-US" sz="1800" b="1">
              <a:solidFill>
                <a:srgbClr val="00B050"/>
              </a:solidFill>
              <a:effectLst/>
              <a:latin typeface="+mn-lt"/>
              <a:ea typeface="+mn-ea"/>
              <a:cs typeface="+mn-cs"/>
            </a:rPr>
          </a:br>
          <a:r>
            <a:rPr lang="en-US" sz="1100" b="1" baseline="0">
              <a:solidFill>
                <a:schemeClr val="dk1"/>
              </a:solidFill>
              <a:effectLst/>
              <a:latin typeface="+mn-lt"/>
              <a:ea typeface="+mn-ea"/>
              <a:cs typeface="+mn-cs"/>
            </a:rPr>
            <a:t>============================</a:t>
          </a:r>
          <a:endParaRPr lang="en-US" sz="1800">
            <a:effectLst/>
          </a:endParaRPr>
        </a:p>
        <a:p>
          <a:endParaRPr lang="en-US" sz="1800" b="1">
            <a:solidFill>
              <a:srgbClr val="00B050"/>
            </a:solidFill>
            <a:effectLst/>
            <a:latin typeface="+mn-lt"/>
            <a:ea typeface="+mn-ea"/>
            <a:cs typeface="+mn-cs"/>
          </a:endParaRPr>
        </a:p>
        <a:p>
          <a:r>
            <a:rPr lang="en-US" sz="1400" b="1">
              <a:solidFill>
                <a:srgbClr val="0070C0"/>
              </a:solidFill>
              <a:effectLst/>
              <a:latin typeface="+mn-lt"/>
              <a:ea typeface="+mn-ea"/>
              <a:cs typeface="+mn-cs"/>
            </a:rPr>
            <a:t>If you want to produce stunningly detailed final</a:t>
          </a:r>
          <a:r>
            <a:rPr lang="en-US" sz="1400" b="1" baseline="0">
              <a:solidFill>
                <a:srgbClr val="0070C0"/>
              </a:solidFill>
              <a:effectLst/>
              <a:latin typeface="+mn-lt"/>
              <a:ea typeface="+mn-ea"/>
              <a:cs typeface="+mn-cs"/>
            </a:rPr>
            <a:t> </a:t>
          </a:r>
          <a:r>
            <a:rPr lang="en-US" sz="1400" b="1">
              <a:solidFill>
                <a:srgbClr val="0070C0"/>
              </a:solidFill>
              <a:effectLst/>
              <a:latin typeface="+mn-lt"/>
              <a:ea typeface="+mn-ea"/>
              <a:cs typeface="+mn-cs"/>
            </a:rPr>
            <a:t>images, without resorting to</a:t>
          </a:r>
          <a:r>
            <a:rPr lang="en-US" sz="1400" b="1" baseline="0">
              <a:solidFill>
                <a:srgbClr val="0070C0"/>
              </a:solidFill>
              <a:effectLst/>
              <a:latin typeface="+mn-lt"/>
              <a:ea typeface="+mn-ea"/>
              <a:cs typeface="+mn-cs"/>
            </a:rPr>
            <a:t> time-consuming and fault-prone Focus Stacking (is the wind blowing?), you </a:t>
          </a:r>
          <a:r>
            <a:rPr lang="en-US" sz="1400" b="1">
              <a:solidFill>
                <a:srgbClr val="0070C0"/>
              </a:solidFill>
              <a:effectLst/>
              <a:latin typeface="+mn-lt"/>
              <a:ea typeface="+mn-ea"/>
              <a:cs typeface="+mn-cs"/>
            </a:rPr>
            <a:t>have to be disciplined in your fieldwork, but...  </a:t>
          </a:r>
          <a:br>
            <a:rPr lang="en-US" sz="1400" b="1">
              <a:solidFill>
                <a:srgbClr val="0070C0"/>
              </a:solidFill>
              <a:effectLst/>
              <a:latin typeface="+mn-lt"/>
              <a:ea typeface="+mn-ea"/>
              <a:cs typeface="+mn-cs"/>
            </a:rPr>
          </a:br>
          <a:br>
            <a:rPr lang="en-US" sz="1400" b="1">
              <a:solidFill>
                <a:srgbClr val="0070C0"/>
              </a:solidFill>
              <a:effectLst/>
              <a:latin typeface="+mn-lt"/>
              <a:ea typeface="+mn-ea"/>
              <a:cs typeface="+mn-cs"/>
            </a:rPr>
          </a:br>
          <a:r>
            <a:rPr lang="en-US" sz="1400" b="1">
              <a:solidFill>
                <a:srgbClr val="0070C0"/>
              </a:solidFill>
              <a:effectLst/>
              <a:latin typeface="+mn-lt"/>
              <a:ea typeface="+mn-ea"/>
              <a:cs typeface="+mn-cs"/>
            </a:rPr>
            <a:t>To make this all sound a bit less scary, let me add that I've been doing all of the above for almost 30 years, including the use of laser distance measures, mostly with twin Mamiya 7ii, 120-format film cameras, to produce stereo images with subject detail that approaches the limits of what human</a:t>
          </a:r>
          <a:r>
            <a:rPr lang="en-US" sz="1400" b="1" baseline="0">
              <a:solidFill>
                <a:srgbClr val="0070C0"/>
              </a:solidFill>
              <a:effectLst/>
              <a:latin typeface="+mn-lt"/>
              <a:ea typeface="+mn-ea"/>
              <a:cs typeface="+mn-cs"/>
            </a:rPr>
            <a:t> vision</a:t>
          </a:r>
          <a:r>
            <a:rPr lang="en-US" sz="1400" b="1">
              <a:solidFill>
                <a:srgbClr val="0070C0"/>
              </a:solidFill>
              <a:effectLst/>
              <a:latin typeface="+mn-lt"/>
              <a:ea typeface="+mn-ea"/>
              <a:cs typeface="+mn-cs"/>
            </a:rPr>
            <a:t> can appreciate. </a:t>
          </a:r>
        </a:p>
        <a:p>
          <a:endParaRPr lang="en-US" sz="1400" b="1">
            <a:solidFill>
              <a:srgbClr val="0070C0"/>
            </a:solidFill>
            <a:effectLst/>
            <a:latin typeface="+mn-lt"/>
            <a:ea typeface="+mn-ea"/>
            <a:cs typeface="+mn-cs"/>
          </a:endParaRPr>
        </a:p>
        <a:p>
          <a:r>
            <a:rPr lang="en-US" sz="1400" b="1">
              <a:solidFill>
                <a:srgbClr val="7030A0"/>
              </a:solidFill>
              <a:effectLst/>
              <a:latin typeface="+mn-lt"/>
              <a:ea typeface="+mn-ea"/>
              <a:cs typeface="+mn-cs"/>
            </a:rPr>
            <a:t>The hard part is </a:t>
          </a:r>
          <a:r>
            <a:rPr lang="en-US" sz="1400" b="1" i="1" u="sng">
              <a:solidFill>
                <a:srgbClr val="7030A0"/>
              </a:solidFill>
              <a:effectLst/>
              <a:latin typeface="+mn-lt"/>
              <a:ea typeface="+mn-ea"/>
              <a:cs typeface="+mn-cs"/>
            </a:rPr>
            <a:t>not</a:t>
          </a:r>
          <a:r>
            <a:rPr lang="en-US" sz="1400" b="1">
              <a:solidFill>
                <a:srgbClr val="7030A0"/>
              </a:solidFill>
              <a:effectLst/>
              <a:latin typeface="+mn-lt"/>
              <a:ea typeface="+mn-ea"/>
              <a:cs typeface="+mn-cs"/>
            </a:rPr>
            <a:t> the field work </a:t>
          </a:r>
          <a:r>
            <a:rPr lang="en-US" sz="1400" b="1">
              <a:solidFill>
                <a:srgbClr val="0070C0"/>
              </a:solidFill>
              <a:effectLst/>
              <a:latin typeface="+mn-lt"/>
              <a:ea typeface="+mn-ea"/>
              <a:cs typeface="+mn-cs"/>
            </a:rPr>
            <a:t>- that becomes second nature, fun, and very rewarding and</a:t>
          </a:r>
          <a:r>
            <a:rPr lang="en-US" sz="1400" b="1" baseline="0">
              <a:solidFill>
                <a:srgbClr val="0070C0"/>
              </a:solidFill>
              <a:effectLst/>
              <a:latin typeface="+mn-lt"/>
              <a:ea typeface="+mn-ea"/>
              <a:cs typeface="+mn-cs"/>
            </a:rPr>
            <a:t> </a:t>
          </a:r>
          <a:r>
            <a:rPr lang="en-US" sz="1400" b="1">
              <a:solidFill>
                <a:srgbClr val="0070C0"/>
              </a:solidFill>
              <a:effectLst/>
              <a:latin typeface="+mn-lt"/>
              <a:ea typeface="+mn-ea"/>
              <a:cs typeface="+mn-cs"/>
            </a:rPr>
            <a:t>seldom disappointing. </a:t>
          </a:r>
          <a:r>
            <a:rPr lang="en-US" sz="1400" b="1" i="1" u="sng">
              <a:solidFill>
                <a:srgbClr val="7030A0"/>
              </a:solidFill>
              <a:effectLst/>
              <a:latin typeface="+mn-lt"/>
              <a:ea typeface="+mn-ea"/>
              <a:cs typeface="+mn-cs"/>
            </a:rPr>
            <a:t>The hard part is doing your homework - which only has to be done once</a:t>
          </a:r>
          <a:r>
            <a:rPr lang="en-US" sz="1400" b="1">
              <a:solidFill>
                <a:srgbClr val="0070C0"/>
              </a:solidFill>
              <a:effectLst/>
              <a:latin typeface="+mn-lt"/>
              <a:ea typeface="+mn-ea"/>
              <a:cs typeface="+mn-cs"/>
            </a:rPr>
            <a:t>, unless you decide to tweak your </a:t>
          </a:r>
          <a:r>
            <a:rPr lang="en-US" sz="1400" b="1">
              <a:solidFill>
                <a:srgbClr val="00B0F0"/>
              </a:solidFill>
              <a:effectLst/>
              <a:latin typeface="+mn-lt"/>
              <a:ea typeface="+mn-ea"/>
              <a:cs typeface="+mn-cs"/>
            </a:rPr>
            <a:t>Desired Final Image Resolution</a:t>
          </a:r>
          <a:r>
            <a:rPr lang="en-US" sz="1400" b="1">
              <a:solidFill>
                <a:srgbClr val="0070C0"/>
              </a:solidFill>
              <a:effectLst/>
              <a:latin typeface="+mn-lt"/>
              <a:ea typeface="+mn-ea"/>
              <a:cs typeface="+mn-cs"/>
            </a:rPr>
            <a:t>, to achieve more or less resolution at the Near and Far sharps - as evaluated only at your intended </a:t>
          </a:r>
          <a:r>
            <a:rPr lang="en-US" sz="1400" b="1">
              <a:solidFill>
                <a:srgbClr val="00B0F0"/>
              </a:solidFill>
              <a:effectLst/>
              <a:latin typeface="+mn-lt"/>
              <a:ea typeface="+mn-ea"/>
              <a:cs typeface="+mn-cs"/>
            </a:rPr>
            <a:t>Enlargement Factor </a:t>
          </a:r>
          <a:r>
            <a:rPr lang="en-US" sz="1400" b="1">
              <a:solidFill>
                <a:srgbClr val="0070C0"/>
              </a:solidFill>
              <a:effectLst/>
              <a:latin typeface="+mn-lt"/>
              <a:ea typeface="+mn-ea"/>
              <a:cs typeface="+mn-cs"/>
            </a:rPr>
            <a:t>and </a:t>
          </a:r>
          <a:r>
            <a:rPr lang="en-US" sz="1400" b="1">
              <a:solidFill>
                <a:srgbClr val="00B0F0"/>
              </a:solidFill>
              <a:effectLst/>
              <a:latin typeface="+mn-lt"/>
              <a:ea typeface="+mn-ea"/>
              <a:cs typeface="+mn-cs"/>
            </a:rPr>
            <a:t>Viewing Distance</a:t>
          </a:r>
          <a:r>
            <a:rPr lang="en-US" sz="1400" b="1">
              <a:solidFill>
                <a:srgbClr val="0070C0"/>
              </a:solidFill>
              <a:effectLst/>
              <a:latin typeface="+mn-lt"/>
              <a:ea typeface="+mn-ea"/>
              <a:cs typeface="+mn-cs"/>
            </a:rPr>
            <a:t>.</a:t>
          </a:r>
          <a:br>
            <a:rPr lang="en-US" sz="1400" b="1">
              <a:solidFill>
                <a:srgbClr val="7030A0"/>
              </a:solidFill>
              <a:effectLst/>
              <a:latin typeface="+mn-lt"/>
              <a:ea typeface="+mn-ea"/>
              <a:cs typeface="+mn-cs"/>
            </a:rPr>
          </a:br>
          <a:endParaRPr lang="en-US" sz="1400" b="1">
            <a:solidFill>
              <a:srgbClr val="7030A0"/>
            </a:solidFill>
            <a:effectLst/>
            <a:latin typeface="+mn-lt"/>
            <a:ea typeface="+mn-ea"/>
            <a:cs typeface="+mn-cs"/>
          </a:endParaRPr>
        </a:p>
        <a:p>
          <a:r>
            <a:rPr lang="en-US" sz="1400" b="1">
              <a:solidFill>
                <a:srgbClr val="7030A0"/>
              </a:solidFill>
              <a:effectLst/>
              <a:latin typeface="+mn-lt"/>
              <a:ea typeface="+mn-ea"/>
              <a:cs typeface="+mn-cs"/>
            </a:rPr>
            <a:t>In summary, this precision approach requires four things: A </a:t>
          </a:r>
          <a:r>
            <a:rPr lang="en-US" sz="1400" b="1">
              <a:solidFill>
                <a:srgbClr val="00B0F0"/>
              </a:solidFill>
              <a:effectLst/>
              <a:latin typeface="+mn-lt"/>
              <a:ea typeface="+mn-ea"/>
              <a:cs typeface="+mn-cs"/>
            </a:rPr>
            <a:t>Maximum Permissible CoC Diameter</a:t>
          </a:r>
          <a:r>
            <a:rPr lang="en-US" sz="1400" b="1">
              <a:solidFill>
                <a:srgbClr val="7030A0"/>
              </a:solidFill>
              <a:effectLst/>
              <a:latin typeface="+mn-lt"/>
              <a:ea typeface="+mn-ea"/>
              <a:cs typeface="+mn-cs"/>
            </a:rPr>
            <a:t> that matches </a:t>
          </a:r>
          <a:r>
            <a:rPr lang="en-US" sz="1400" b="1" i="1" u="sng">
              <a:solidFill>
                <a:srgbClr val="7030A0"/>
              </a:solidFill>
              <a:effectLst/>
              <a:latin typeface="+mn-lt"/>
              <a:ea typeface="+mn-ea"/>
              <a:cs typeface="+mn-cs"/>
            </a:rPr>
            <a:t>your</a:t>
          </a:r>
          <a:r>
            <a:rPr lang="en-US" sz="1400" b="1">
              <a:solidFill>
                <a:srgbClr val="7030A0"/>
              </a:solidFill>
              <a:effectLst/>
              <a:latin typeface="+mn-lt"/>
              <a:ea typeface="+mn-ea"/>
              <a:cs typeface="+mn-cs"/>
            </a:rPr>
            <a:t> needs and well-defined expectations for "acceptable sharpness," a DoF app that accepts direct entry of </a:t>
          </a:r>
          <a:r>
            <a:rPr lang="en-US" sz="1400" b="1" i="1" u="sng">
              <a:solidFill>
                <a:srgbClr val="7030A0"/>
              </a:solidFill>
              <a:effectLst/>
              <a:latin typeface="+mn-lt"/>
              <a:ea typeface="+mn-ea"/>
              <a:cs typeface="+mn-cs"/>
            </a:rPr>
            <a:t>your</a:t>
          </a:r>
          <a:r>
            <a:rPr lang="en-US" sz="1400" b="1">
              <a:solidFill>
                <a:srgbClr val="7030A0"/>
              </a:solidFill>
              <a:effectLst/>
              <a:latin typeface="+mn-lt"/>
              <a:ea typeface="+mn-ea"/>
              <a:cs typeface="+mn-cs"/>
            </a:rPr>
            <a:t> calculated CoC diameter, a laser distance measure, plus back button auto-focus (to quickly set and lock your focus at calculated distances.)</a:t>
          </a:r>
          <a:br>
            <a:rPr lang="en-US" sz="1400" b="1">
              <a:solidFill>
                <a:srgbClr val="7030A0"/>
              </a:solidFill>
              <a:effectLst/>
              <a:latin typeface="+mn-lt"/>
              <a:ea typeface="+mn-ea"/>
              <a:cs typeface="+mn-cs"/>
            </a:rPr>
          </a:br>
          <a:endParaRPr lang="en-US" sz="1400" b="1">
            <a:solidFill>
              <a:srgbClr val="7030A0"/>
            </a:solidFill>
            <a:effectLst/>
            <a:latin typeface="+mn-lt"/>
            <a:ea typeface="+mn-ea"/>
            <a:cs typeface="+mn-cs"/>
          </a:endParaRPr>
        </a:p>
      </xdr:txBody>
    </xdr:sp>
    <xdr:clientData/>
  </xdr:twoCellAnchor>
  <mc:AlternateContent xmlns:mc="http://schemas.openxmlformats.org/markup-compatibility/2006">
    <mc:Choice xmlns:a14="http://schemas.microsoft.com/office/drawing/2010/main" Requires="a14">
      <xdr:twoCellAnchor editAs="oneCell">
        <xdr:from>
          <xdr:col>1</xdr:col>
          <xdr:colOff>38100</xdr:colOff>
          <xdr:row>116</xdr:row>
          <xdr:rowOff>70757</xdr:rowOff>
        </xdr:from>
        <xdr:to>
          <xdr:col>11</xdr:col>
          <xdr:colOff>315686</xdr:colOff>
          <xdr:row>176</xdr:row>
          <xdr:rowOff>119743</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0000-000001A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59871</xdr:colOff>
          <xdr:row>143</xdr:row>
          <xdr:rowOff>179614</xdr:rowOff>
        </xdr:from>
        <xdr:to>
          <xdr:col>23</xdr:col>
          <xdr:colOff>185057</xdr:colOff>
          <xdr:row>162</xdr:row>
          <xdr:rowOff>76200</xdr:rowOff>
        </xdr:to>
        <xdr:sp macro="" textlink="">
          <xdr:nvSpPr>
            <xdr:cNvPr id="40962" name="Object 2" hidden="1">
              <a:extLst>
                <a:ext uri="{63B3BB69-23CF-44E3-9099-C40C66FF867C}">
                  <a14:compatExt spid="_x0000_s40962"/>
                </a:ext>
                <a:ext uri="{FF2B5EF4-FFF2-40B4-BE49-F238E27FC236}">
                  <a16:creationId xmlns:a16="http://schemas.microsoft.com/office/drawing/2014/main" id="{00000000-0008-0000-0000-000002A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598714</xdr:colOff>
          <xdr:row>117</xdr:row>
          <xdr:rowOff>130629</xdr:rowOff>
        </xdr:from>
        <xdr:to>
          <xdr:col>15</xdr:col>
          <xdr:colOff>375557</xdr:colOff>
          <xdr:row>139</xdr:row>
          <xdr:rowOff>16329</xdr:rowOff>
        </xdr:to>
        <xdr:sp macro="" textlink="">
          <xdr:nvSpPr>
            <xdr:cNvPr id="40963" name="Object 3" hidden="1">
              <a:extLst>
                <a:ext uri="{63B3BB69-23CF-44E3-9099-C40C66FF867C}">
                  <a14:compatExt spid="_x0000_s40963"/>
                </a:ext>
                <a:ext uri="{FF2B5EF4-FFF2-40B4-BE49-F238E27FC236}">
                  <a16:creationId xmlns:a16="http://schemas.microsoft.com/office/drawing/2014/main" id="{00000000-0008-0000-0000-000003A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17</xdr:col>
      <xdr:colOff>255816</xdr:colOff>
      <xdr:row>119</xdr:row>
      <xdr:rowOff>205530</xdr:rowOff>
    </xdr:from>
    <xdr:to>
      <xdr:col>21</xdr:col>
      <xdr:colOff>36139</xdr:colOff>
      <xdr:row>137</xdr:row>
      <xdr:rowOff>10885</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902045" y="23011101"/>
          <a:ext cx="2392894" cy="352827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202222</xdr:colOff>
      <xdr:row>19</xdr:row>
      <xdr:rowOff>231531</xdr:rowOff>
    </xdr:from>
    <xdr:to>
      <xdr:col>2</xdr:col>
      <xdr:colOff>435429</xdr:colOff>
      <xdr:row>22</xdr:row>
      <xdr:rowOff>103414</xdr:rowOff>
    </xdr:to>
    <xdr:sp macro="" textlink="">
      <xdr:nvSpPr>
        <xdr:cNvPr id="4" name="Arrow: Down 3">
          <a:extLst>
            <a:ext uri="{FF2B5EF4-FFF2-40B4-BE49-F238E27FC236}">
              <a16:creationId xmlns:a16="http://schemas.microsoft.com/office/drawing/2014/main" id="{00000000-0008-0000-0200-000004000000}"/>
            </a:ext>
          </a:extLst>
        </xdr:cNvPr>
        <xdr:cNvSpPr/>
      </xdr:nvSpPr>
      <xdr:spPr>
        <a:xfrm>
          <a:off x="419936" y="3927231"/>
          <a:ext cx="233207" cy="383512"/>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3</xdr:col>
      <xdr:colOff>259580</xdr:colOff>
      <xdr:row>71</xdr:row>
      <xdr:rowOff>87924</xdr:rowOff>
    </xdr:from>
    <xdr:to>
      <xdr:col>4</xdr:col>
      <xdr:colOff>33493</xdr:colOff>
      <xdr:row>72</xdr:row>
      <xdr:rowOff>179682</xdr:rowOff>
    </xdr:to>
    <xdr:sp macro="" textlink="">
      <xdr:nvSpPr>
        <xdr:cNvPr id="5" name="Arrow: Bent-Up 4">
          <a:extLst>
            <a:ext uri="{FF2B5EF4-FFF2-40B4-BE49-F238E27FC236}">
              <a16:creationId xmlns:a16="http://schemas.microsoft.com/office/drawing/2014/main" id="{00000000-0008-0000-0200-000005000000}"/>
            </a:ext>
          </a:extLst>
        </xdr:cNvPr>
        <xdr:cNvSpPr/>
      </xdr:nvSpPr>
      <xdr:spPr>
        <a:xfrm rot="5400000">
          <a:off x="1076186" y="6531253"/>
          <a:ext cx="275977" cy="360067"/>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mc:AlternateContent xmlns:mc="http://schemas.openxmlformats.org/markup-compatibility/2006">
    <mc:Choice xmlns:a14="http://schemas.microsoft.com/office/drawing/2010/main" Requires="a14">
      <xdr:twoCellAnchor editAs="oneCell">
        <xdr:from>
          <xdr:col>22</xdr:col>
          <xdr:colOff>332014</xdr:colOff>
          <xdr:row>402</xdr:row>
          <xdr:rowOff>92529</xdr:rowOff>
        </xdr:from>
        <xdr:to>
          <xdr:col>33</xdr:col>
          <xdr:colOff>16329</xdr:colOff>
          <xdr:row>436</xdr:row>
          <xdr:rowOff>10886</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200-00000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xdr:col>
      <xdr:colOff>172951</xdr:colOff>
      <xdr:row>271</xdr:row>
      <xdr:rowOff>50868</xdr:rowOff>
    </xdr:from>
    <xdr:to>
      <xdr:col>2</xdr:col>
      <xdr:colOff>396108</xdr:colOff>
      <xdr:row>272</xdr:row>
      <xdr:rowOff>95272</xdr:rowOff>
    </xdr:to>
    <xdr:sp macro="" textlink="">
      <xdr:nvSpPr>
        <xdr:cNvPr id="3" name="Arrow: Down 2">
          <a:extLst>
            <a:ext uri="{FF2B5EF4-FFF2-40B4-BE49-F238E27FC236}">
              <a16:creationId xmlns:a16="http://schemas.microsoft.com/office/drawing/2014/main" id="{00000000-0008-0000-0200-000003000000}"/>
            </a:ext>
          </a:extLst>
        </xdr:cNvPr>
        <xdr:cNvSpPr/>
      </xdr:nvSpPr>
      <xdr:spPr>
        <a:xfrm>
          <a:off x="391683" y="16262444"/>
          <a:ext cx="223157" cy="344523"/>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21</xdr:col>
      <xdr:colOff>279272</xdr:colOff>
      <xdr:row>413</xdr:row>
      <xdr:rowOff>674</xdr:rowOff>
    </xdr:from>
    <xdr:to>
      <xdr:col>22</xdr:col>
      <xdr:colOff>212271</xdr:colOff>
      <xdr:row>418</xdr:row>
      <xdr:rowOff>152399</xdr:rowOff>
    </xdr:to>
    <xdr:sp macro="" textlink="">
      <xdr:nvSpPr>
        <xdr:cNvPr id="8" name="Arrow: Down 7">
          <a:extLst>
            <a:ext uri="{FF2B5EF4-FFF2-40B4-BE49-F238E27FC236}">
              <a16:creationId xmlns:a16="http://schemas.microsoft.com/office/drawing/2014/main" id="{00000000-0008-0000-0200-000008000000}"/>
            </a:ext>
          </a:extLst>
        </xdr:cNvPr>
        <xdr:cNvSpPr/>
      </xdr:nvSpPr>
      <xdr:spPr>
        <a:xfrm rot="16200000">
          <a:off x="8666209" y="63579194"/>
          <a:ext cx="1077011" cy="390199"/>
        </a:xfrm>
        <a:prstGeom prst="downArrow">
          <a:avLst>
            <a:gd name="adj1" fmla="val 50000"/>
            <a:gd name="adj2" fmla="val 51405"/>
          </a:avLst>
        </a:prstGeom>
        <a:solidFill>
          <a:srgbClr val="00B0F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twoCellAnchor editAs="oneCell">
    <xdr:from>
      <xdr:col>3</xdr:col>
      <xdr:colOff>318144</xdr:colOff>
      <xdr:row>159</xdr:row>
      <xdr:rowOff>146957</xdr:rowOff>
    </xdr:from>
    <xdr:to>
      <xdr:col>15</xdr:col>
      <xdr:colOff>275487</xdr:colOff>
      <xdr:row>180</xdr:row>
      <xdr:rowOff>152400</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45458" y="26599243"/>
          <a:ext cx="5242358" cy="4071257"/>
        </a:xfrm>
        <a:prstGeom prst="rect">
          <a:avLst/>
        </a:prstGeom>
        <a:effectLst>
          <a:outerShdw blurRad="50800" dist="38100" dir="2700000" algn="tl" rotWithShape="0">
            <a:prstClr val="black">
              <a:alpha val="40000"/>
            </a:prstClr>
          </a:outerShdw>
        </a:effectLst>
      </xdr:spPr>
    </xdr:pic>
    <xdr:clientData/>
  </xdr:twoCellAnchor>
  <xdr:twoCellAnchor editAs="oneCell">
    <xdr:from>
      <xdr:col>3</xdr:col>
      <xdr:colOff>333763</xdr:colOff>
      <xdr:row>184</xdr:row>
      <xdr:rowOff>146956</xdr:rowOff>
    </xdr:from>
    <xdr:to>
      <xdr:col>32</xdr:col>
      <xdr:colOff>381000</xdr:colOff>
      <xdr:row>205</xdr:row>
      <xdr:rowOff>51327</xdr:rowOff>
    </xdr:to>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61077" y="31062385"/>
          <a:ext cx="13017566" cy="3904871"/>
        </a:xfrm>
        <a:prstGeom prst="rect">
          <a:avLst/>
        </a:prstGeom>
        <a:effectLst>
          <a:outerShdw blurRad="50800" dist="38100" dir="2700000" algn="tl" rotWithShape="0">
            <a:prstClr val="black">
              <a:alpha val="40000"/>
            </a:prstClr>
          </a:outerShdw>
        </a:effectLst>
      </xdr:spPr>
    </xdr:pic>
    <xdr:clientData/>
  </xdr:twoCellAnchor>
  <xdr:twoCellAnchor editAs="oneCell">
    <xdr:from>
      <xdr:col>17</xdr:col>
      <xdr:colOff>321128</xdr:colOff>
      <xdr:row>159</xdr:row>
      <xdr:rowOff>103416</xdr:rowOff>
    </xdr:from>
    <xdr:to>
      <xdr:col>29</xdr:col>
      <xdr:colOff>440871</xdr:colOff>
      <xdr:row>181</xdr:row>
      <xdr:rowOff>5236</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222671" y="26555702"/>
          <a:ext cx="5606143" cy="4158134"/>
        </a:xfrm>
        <a:prstGeom prst="rect">
          <a:avLst/>
        </a:prstGeom>
        <a:effectLst>
          <a:outerShdw blurRad="50800" dist="38100" dir="2700000" algn="tl" rotWithShape="0">
            <a:prstClr val="black">
              <a:alpha val="40000"/>
            </a:prstClr>
          </a:outerShdw>
        </a:effectLst>
      </xdr:spPr>
    </xdr:pic>
    <xdr:clientData/>
  </xdr:twoCellAnchor>
  <xdr:twoCellAnchor>
    <xdr:from>
      <xdr:col>3</xdr:col>
      <xdr:colOff>146957</xdr:colOff>
      <xdr:row>57</xdr:row>
      <xdr:rowOff>81643</xdr:rowOff>
    </xdr:from>
    <xdr:to>
      <xdr:col>3</xdr:col>
      <xdr:colOff>437942</xdr:colOff>
      <xdr:row>58</xdr:row>
      <xdr:rowOff>173400</xdr:rowOff>
    </xdr:to>
    <xdr:sp macro="" textlink="">
      <xdr:nvSpPr>
        <xdr:cNvPr id="6" name="Arrow: Bent-Up 5">
          <a:extLst>
            <a:ext uri="{FF2B5EF4-FFF2-40B4-BE49-F238E27FC236}">
              <a16:creationId xmlns:a16="http://schemas.microsoft.com/office/drawing/2014/main" id="{00000000-0008-0000-0200-000006000000}"/>
            </a:ext>
          </a:extLst>
        </xdr:cNvPr>
        <xdr:cNvSpPr/>
      </xdr:nvSpPr>
      <xdr:spPr>
        <a:xfrm rot="5400000">
          <a:off x="981356" y="10345229"/>
          <a:ext cx="276815" cy="290985"/>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114301</xdr:colOff>
      <xdr:row>104</xdr:row>
      <xdr:rowOff>5442</xdr:rowOff>
    </xdr:from>
    <xdr:to>
      <xdr:col>2</xdr:col>
      <xdr:colOff>457201</xdr:colOff>
      <xdr:row>105</xdr:row>
      <xdr:rowOff>38099</xdr:rowOff>
    </xdr:to>
    <xdr:sp macro="" textlink="">
      <xdr:nvSpPr>
        <xdr:cNvPr id="11" name="Arrow: Down 10">
          <a:extLst>
            <a:ext uri="{FF2B5EF4-FFF2-40B4-BE49-F238E27FC236}">
              <a16:creationId xmlns:a16="http://schemas.microsoft.com/office/drawing/2014/main" id="{00000000-0008-0000-0200-00000B000000}"/>
            </a:ext>
          </a:extLst>
        </xdr:cNvPr>
        <xdr:cNvSpPr/>
      </xdr:nvSpPr>
      <xdr:spPr>
        <a:xfrm rot="16200000">
          <a:off x="340179" y="12782549"/>
          <a:ext cx="326572" cy="342900"/>
        </a:xfrm>
        <a:prstGeom prst="downArrow">
          <a:avLst/>
        </a:prstGeom>
        <a:solidFill>
          <a:srgbClr val="00B05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twoCellAnchor>
    <xdr:from>
      <xdr:col>3</xdr:col>
      <xdr:colOff>172951</xdr:colOff>
      <xdr:row>276</xdr:row>
      <xdr:rowOff>50868</xdr:rowOff>
    </xdr:from>
    <xdr:to>
      <xdr:col>3</xdr:col>
      <xdr:colOff>396108</xdr:colOff>
      <xdr:row>277</xdr:row>
      <xdr:rowOff>95272</xdr:rowOff>
    </xdr:to>
    <xdr:sp macro="" textlink="">
      <xdr:nvSpPr>
        <xdr:cNvPr id="9" name="Arrow: Down 8">
          <a:extLst>
            <a:ext uri="{FF2B5EF4-FFF2-40B4-BE49-F238E27FC236}">
              <a16:creationId xmlns:a16="http://schemas.microsoft.com/office/drawing/2014/main" id="{00000000-0008-0000-0200-000009000000}"/>
            </a:ext>
          </a:extLst>
        </xdr:cNvPr>
        <xdr:cNvSpPr/>
      </xdr:nvSpPr>
      <xdr:spPr>
        <a:xfrm>
          <a:off x="390665" y="48383439"/>
          <a:ext cx="223157" cy="343762"/>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mc:AlternateContent xmlns:mc="http://schemas.openxmlformats.org/markup-compatibility/2006">
    <mc:Choice xmlns:a14="http://schemas.microsoft.com/office/drawing/2010/main" Requires="a14">
      <xdr:twoCellAnchor editAs="oneCell">
        <xdr:from>
          <xdr:col>2</xdr:col>
          <xdr:colOff>21771</xdr:colOff>
          <xdr:row>505</xdr:row>
          <xdr:rowOff>21771</xdr:rowOff>
        </xdr:from>
        <xdr:to>
          <xdr:col>15</xdr:col>
          <xdr:colOff>266700</xdr:colOff>
          <xdr:row>523</xdr:row>
          <xdr:rowOff>152400</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2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92529</xdr:colOff>
          <xdr:row>501</xdr:row>
          <xdr:rowOff>195943</xdr:rowOff>
        </xdr:from>
        <xdr:to>
          <xdr:col>21</xdr:col>
          <xdr:colOff>255814</xdr:colOff>
          <xdr:row>528</xdr:row>
          <xdr:rowOff>103415</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2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24</xdr:col>
      <xdr:colOff>408216</xdr:colOff>
      <xdr:row>504</xdr:row>
      <xdr:rowOff>103413</xdr:rowOff>
    </xdr:from>
    <xdr:to>
      <xdr:col>29</xdr:col>
      <xdr:colOff>261565</xdr:colOff>
      <xdr:row>523</xdr:row>
      <xdr:rowOff>119742</xdr:rowOff>
    </xdr:to>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548259" y="48980270"/>
          <a:ext cx="2139349" cy="35324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21771</xdr:colOff>
          <xdr:row>324</xdr:row>
          <xdr:rowOff>21771</xdr:rowOff>
        </xdr:from>
        <xdr:to>
          <xdr:col>15</xdr:col>
          <xdr:colOff>266700</xdr:colOff>
          <xdr:row>342</xdr:row>
          <xdr:rowOff>152400</xdr:rowOff>
        </xdr:to>
        <xdr:sp macro="" textlink="">
          <xdr:nvSpPr>
            <xdr:cNvPr id="38913" name="Object 1" hidden="1">
              <a:extLst>
                <a:ext uri="{63B3BB69-23CF-44E3-9099-C40C66FF867C}">
                  <a14:compatExt spid="_x0000_s38913"/>
                </a:ext>
                <a:ext uri="{FF2B5EF4-FFF2-40B4-BE49-F238E27FC236}">
                  <a16:creationId xmlns:a16="http://schemas.microsoft.com/office/drawing/2014/main" id="{00000000-0008-0000-0300-0000019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xdr:col>
      <xdr:colOff>114301</xdr:colOff>
      <xdr:row>69</xdr:row>
      <xdr:rowOff>5442</xdr:rowOff>
    </xdr:from>
    <xdr:to>
      <xdr:col>2</xdr:col>
      <xdr:colOff>457201</xdr:colOff>
      <xdr:row>70</xdr:row>
      <xdr:rowOff>0</xdr:rowOff>
    </xdr:to>
    <xdr:sp macro="" textlink="">
      <xdr:nvSpPr>
        <xdr:cNvPr id="3" name="Arrow: Down 2">
          <a:extLst>
            <a:ext uri="{FF2B5EF4-FFF2-40B4-BE49-F238E27FC236}">
              <a16:creationId xmlns:a16="http://schemas.microsoft.com/office/drawing/2014/main" id="{00000000-0008-0000-0300-000003000000}"/>
            </a:ext>
          </a:extLst>
        </xdr:cNvPr>
        <xdr:cNvSpPr/>
      </xdr:nvSpPr>
      <xdr:spPr>
        <a:xfrm rot="16200000">
          <a:off x="340179" y="19705864"/>
          <a:ext cx="326571" cy="342900"/>
        </a:xfrm>
        <a:prstGeom prst="downArrow">
          <a:avLst/>
        </a:prstGeom>
        <a:solidFill>
          <a:srgbClr val="00B05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mc:AlternateContent xmlns:mc="http://schemas.openxmlformats.org/markup-compatibility/2006">
    <mc:Choice xmlns:a14="http://schemas.microsoft.com/office/drawing/2010/main" Requires="a14">
      <xdr:twoCellAnchor editAs="oneCell">
        <xdr:from>
          <xdr:col>16</xdr:col>
          <xdr:colOff>59871</xdr:colOff>
          <xdr:row>320</xdr:row>
          <xdr:rowOff>157843</xdr:rowOff>
        </xdr:from>
        <xdr:to>
          <xdr:col>21</xdr:col>
          <xdr:colOff>223157</xdr:colOff>
          <xdr:row>346</xdr:row>
          <xdr:rowOff>87086</xdr:rowOff>
        </xdr:to>
        <xdr:sp macro="" textlink="">
          <xdr:nvSpPr>
            <xdr:cNvPr id="38914" name="Object 2" hidden="1">
              <a:extLst>
                <a:ext uri="{63B3BB69-23CF-44E3-9099-C40C66FF867C}">
                  <a14:compatExt spid="_x0000_s38914"/>
                </a:ext>
                <a:ext uri="{FF2B5EF4-FFF2-40B4-BE49-F238E27FC236}">
                  <a16:creationId xmlns:a16="http://schemas.microsoft.com/office/drawing/2014/main" id="{00000000-0008-0000-0300-0000029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xdr:col>
      <xdr:colOff>202222</xdr:colOff>
      <xdr:row>8</xdr:row>
      <xdr:rowOff>0</xdr:rowOff>
    </xdr:from>
    <xdr:to>
      <xdr:col>2</xdr:col>
      <xdr:colOff>435429</xdr:colOff>
      <xdr:row>10</xdr:row>
      <xdr:rowOff>103414</xdr:rowOff>
    </xdr:to>
    <xdr:sp macro="" textlink="">
      <xdr:nvSpPr>
        <xdr:cNvPr id="4" name="Arrow: Down 3">
          <a:extLst>
            <a:ext uri="{FF2B5EF4-FFF2-40B4-BE49-F238E27FC236}">
              <a16:creationId xmlns:a16="http://schemas.microsoft.com/office/drawing/2014/main" id="{00000000-0008-0000-0300-000004000000}"/>
            </a:ext>
          </a:extLst>
        </xdr:cNvPr>
        <xdr:cNvSpPr/>
      </xdr:nvSpPr>
      <xdr:spPr>
        <a:xfrm>
          <a:off x="419936" y="3927231"/>
          <a:ext cx="233207" cy="383512"/>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3</xdr:col>
      <xdr:colOff>259580</xdr:colOff>
      <xdr:row>54</xdr:row>
      <xdr:rowOff>87924</xdr:rowOff>
    </xdr:from>
    <xdr:to>
      <xdr:col>4</xdr:col>
      <xdr:colOff>33493</xdr:colOff>
      <xdr:row>55</xdr:row>
      <xdr:rowOff>179682</xdr:rowOff>
    </xdr:to>
    <xdr:sp macro="" textlink="">
      <xdr:nvSpPr>
        <xdr:cNvPr id="5" name="Arrow: Bent-Up 4">
          <a:extLst>
            <a:ext uri="{FF2B5EF4-FFF2-40B4-BE49-F238E27FC236}">
              <a16:creationId xmlns:a16="http://schemas.microsoft.com/office/drawing/2014/main" id="{00000000-0008-0000-0300-000005000000}"/>
            </a:ext>
          </a:extLst>
        </xdr:cNvPr>
        <xdr:cNvSpPr/>
      </xdr:nvSpPr>
      <xdr:spPr>
        <a:xfrm rot="5400000">
          <a:off x="1093979" y="13736968"/>
          <a:ext cx="276815" cy="290985"/>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mc:AlternateContent xmlns:mc="http://schemas.openxmlformats.org/markup-compatibility/2006">
    <mc:Choice xmlns:a14="http://schemas.microsoft.com/office/drawing/2010/main" Requires="a14">
      <xdr:twoCellAnchor editAs="oneCell">
        <xdr:from>
          <xdr:col>22</xdr:col>
          <xdr:colOff>359229</xdr:colOff>
          <xdr:row>228</xdr:row>
          <xdr:rowOff>43543</xdr:rowOff>
        </xdr:from>
        <xdr:to>
          <xdr:col>33</xdr:col>
          <xdr:colOff>0</xdr:colOff>
          <xdr:row>260</xdr:row>
          <xdr:rowOff>65315</xdr:rowOff>
        </xdr:to>
        <xdr:sp macro="" textlink="">
          <xdr:nvSpPr>
            <xdr:cNvPr id="38915" name="Object 3" hidden="1">
              <a:extLst>
                <a:ext uri="{63B3BB69-23CF-44E3-9099-C40C66FF867C}">
                  <a14:compatExt spid="_x0000_s38915"/>
                </a:ext>
                <a:ext uri="{FF2B5EF4-FFF2-40B4-BE49-F238E27FC236}">
                  <a16:creationId xmlns:a16="http://schemas.microsoft.com/office/drawing/2014/main" id="{00000000-0008-0000-0300-0000039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xdr:col>
      <xdr:colOff>172951</xdr:colOff>
      <xdr:row>108</xdr:row>
      <xdr:rowOff>50868</xdr:rowOff>
    </xdr:from>
    <xdr:to>
      <xdr:col>2</xdr:col>
      <xdr:colOff>396108</xdr:colOff>
      <xdr:row>109</xdr:row>
      <xdr:rowOff>95272</xdr:rowOff>
    </xdr:to>
    <xdr:sp macro="" textlink="">
      <xdr:nvSpPr>
        <xdr:cNvPr id="6" name="Arrow: Down 5">
          <a:extLst>
            <a:ext uri="{FF2B5EF4-FFF2-40B4-BE49-F238E27FC236}">
              <a16:creationId xmlns:a16="http://schemas.microsoft.com/office/drawing/2014/main" id="{00000000-0008-0000-0300-000006000000}"/>
            </a:ext>
          </a:extLst>
        </xdr:cNvPr>
        <xdr:cNvSpPr/>
      </xdr:nvSpPr>
      <xdr:spPr>
        <a:xfrm>
          <a:off x="390665" y="47980668"/>
          <a:ext cx="223157" cy="343761"/>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21</xdr:col>
      <xdr:colOff>268385</xdr:colOff>
      <xdr:row>239</xdr:row>
      <xdr:rowOff>136746</xdr:rowOff>
    </xdr:from>
    <xdr:to>
      <xdr:col>22</xdr:col>
      <xdr:colOff>206828</xdr:colOff>
      <xdr:row>245</xdr:row>
      <xdr:rowOff>114300</xdr:rowOff>
    </xdr:to>
    <xdr:sp macro="" textlink="">
      <xdr:nvSpPr>
        <xdr:cNvPr id="7" name="Arrow: Down 6">
          <a:extLst>
            <a:ext uri="{FF2B5EF4-FFF2-40B4-BE49-F238E27FC236}">
              <a16:creationId xmlns:a16="http://schemas.microsoft.com/office/drawing/2014/main" id="{00000000-0008-0000-0300-000007000000}"/>
            </a:ext>
          </a:extLst>
        </xdr:cNvPr>
        <xdr:cNvSpPr/>
      </xdr:nvSpPr>
      <xdr:spPr>
        <a:xfrm rot="16200000">
          <a:off x="8655323" y="32048722"/>
          <a:ext cx="1082454" cy="395643"/>
        </a:xfrm>
        <a:prstGeom prst="downArrow">
          <a:avLst>
            <a:gd name="adj1" fmla="val 50000"/>
            <a:gd name="adj2" fmla="val 51405"/>
          </a:avLst>
        </a:prstGeom>
        <a:solidFill>
          <a:srgbClr val="00B0F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twoCellAnchor>
    <xdr:from>
      <xdr:col>3</xdr:col>
      <xdr:colOff>146957</xdr:colOff>
      <xdr:row>40</xdr:row>
      <xdr:rowOff>81643</xdr:rowOff>
    </xdr:from>
    <xdr:to>
      <xdr:col>3</xdr:col>
      <xdr:colOff>437942</xdr:colOff>
      <xdr:row>41</xdr:row>
      <xdr:rowOff>173400</xdr:rowOff>
    </xdr:to>
    <xdr:sp macro="" textlink="">
      <xdr:nvSpPr>
        <xdr:cNvPr id="11" name="Arrow: Bent-Up 10">
          <a:extLst>
            <a:ext uri="{FF2B5EF4-FFF2-40B4-BE49-F238E27FC236}">
              <a16:creationId xmlns:a16="http://schemas.microsoft.com/office/drawing/2014/main" id="{00000000-0008-0000-0300-00000B000000}"/>
            </a:ext>
          </a:extLst>
        </xdr:cNvPr>
        <xdr:cNvSpPr/>
      </xdr:nvSpPr>
      <xdr:spPr>
        <a:xfrm rot="5400000">
          <a:off x="981357" y="10715343"/>
          <a:ext cx="276814" cy="290985"/>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114301</xdr:colOff>
      <xdr:row>69</xdr:row>
      <xdr:rowOff>5442</xdr:rowOff>
    </xdr:from>
    <xdr:to>
      <xdr:col>2</xdr:col>
      <xdr:colOff>457201</xdr:colOff>
      <xdr:row>70</xdr:row>
      <xdr:rowOff>38099</xdr:rowOff>
    </xdr:to>
    <xdr:sp macro="" textlink="">
      <xdr:nvSpPr>
        <xdr:cNvPr id="12" name="Arrow: Down 11">
          <a:extLst>
            <a:ext uri="{FF2B5EF4-FFF2-40B4-BE49-F238E27FC236}">
              <a16:creationId xmlns:a16="http://schemas.microsoft.com/office/drawing/2014/main" id="{00000000-0008-0000-0300-00000C000000}"/>
            </a:ext>
          </a:extLst>
        </xdr:cNvPr>
        <xdr:cNvSpPr/>
      </xdr:nvSpPr>
      <xdr:spPr>
        <a:xfrm rot="16200000">
          <a:off x="340179" y="19705864"/>
          <a:ext cx="326571" cy="342900"/>
        </a:xfrm>
        <a:prstGeom prst="downArrow">
          <a:avLst/>
        </a:prstGeom>
        <a:solidFill>
          <a:srgbClr val="00B05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twoCellAnchor editAs="oneCell">
    <xdr:from>
      <xdr:col>24</xdr:col>
      <xdr:colOff>408216</xdr:colOff>
      <xdr:row>323</xdr:row>
      <xdr:rowOff>103413</xdr:rowOff>
    </xdr:from>
    <xdr:to>
      <xdr:col>29</xdr:col>
      <xdr:colOff>261565</xdr:colOff>
      <xdr:row>342</xdr:row>
      <xdr:rowOff>119742</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548259" y="49072799"/>
          <a:ext cx="2139349" cy="353241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114301</xdr:colOff>
      <xdr:row>62</xdr:row>
      <xdr:rowOff>5442</xdr:rowOff>
    </xdr:from>
    <xdr:to>
      <xdr:col>2</xdr:col>
      <xdr:colOff>457201</xdr:colOff>
      <xdr:row>63</xdr:row>
      <xdr:rowOff>0</xdr:rowOff>
    </xdr:to>
    <xdr:sp macro="" textlink="">
      <xdr:nvSpPr>
        <xdr:cNvPr id="2" name="Arrow: Down 1">
          <a:extLst>
            <a:ext uri="{FF2B5EF4-FFF2-40B4-BE49-F238E27FC236}">
              <a16:creationId xmlns:a16="http://schemas.microsoft.com/office/drawing/2014/main" id="{00000000-0008-0000-0400-000002000000}"/>
            </a:ext>
          </a:extLst>
        </xdr:cNvPr>
        <xdr:cNvSpPr/>
      </xdr:nvSpPr>
      <xdr:spPr>
        <a:xfrm rot="16200000">
          <a:off x="359229" y="12812485"/>
          <a:ext cx="288472" cy="342900"/>
        </a:xfrm>
        <a:prstGeom prst="downArrow">
          <a:avLst/>
        </a:prstGeom>
        <a:solidFill>
          <a:srgbClr val="00B05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twoCellAnchor>
    <xdr:from>
      <xdr:col>2</xdr:col>
      <xdr:colOff>202222</xdr:colOff>
      <xdr:row>8</xdr:row>
      <xdr:rowOff>0</xdr:rowOff>
    </xdr:from>
    <xdr:to>
      <xdr:col>2</xdr:col>
      <xdr:colOff>435429</xdr:colOff>
      <xdr:row>10</xdr:row>
      <xdr:rowOff>103414</xdr:rowOff>
    </xdr:to>
    <xdr:sp macro="" textlink="">
      <xdr:nvSpPr>
        <xdr:cNvPr id="3" name="Arrow: Down 2">
          <a:extLst>
            <a:ext uri="{FF2B5EF4-FFF2-40B4-BE49-F238E27FC236}">
              <a16:creationId xmlns:a16="http://schemas.microsoft.com/office/drawing/2014/main" id="{00000000-0008-0000-0400-000003000000}"/>
            </a:ext>
          </a:extLst>
        </xdr:cNvPr>
        <xdr:cNvSpPr/>
      </xdr:nvSpPr>
      <xdr:spPr>
        <a:xfrm>
          <a:off x="419936" y="1559588"/>
          <a:ext cx="233207" cy="383512"/>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3</xdr:col>
      <xdr:colOff>259580</xdr:colOff>
      <xdr:row>49</xdr:row>
      <xdr:rowOff>87924</xdr:rowOff>
    </xdr:from>
    <xdr:to>
      <xdr:col>4</xdr:col>
      <xdr:colOff>33493</xdr:colOff>
      <xdr:row>50</xdr:row>
      <xdr:rowOff>179682</xdr:rowOff>
    </xdr:to>
    <xdr:sp macro="" textlink="">
      <xdr:nvSpPr>
        <xdr:cNvPr id="4" name="Arrow: Bent-Up 3">
          <a:extLst>
            <a:ext uri="{FF2B5EF4-FFF2-40B4-BE49-F238E27FC236}">
              <a16:creationId xmlns:a16="http://schemas.microsoft.com/office/drawing/2014/main" id="{00000000-0008-0000-0400-000004000000}"/>
            </a:ext>
          </a:extLst>
        </xdr:cNvPr>
        <xdr:cNvSpPr/>
      </xdr:nvSpPr>
      <xdr:spPr>
        <a:xfrm rot="5400000">
          <a:off x="1093979" y="10291639"/>
          <a:ext cx="276815" cy="290985"/>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172951</xdr:colOff>
      <xdr:row>90</xdr:row>
      <xdr:rowOff>50868</xdr:rowOff>
    </xdr:from>
    <xdr:to>
      <xdr:col>2</xdr:col>
      <xdr:colOff>396108</xdr:colOff>
      <xdr:row>91</xdr:row>
      <xdr:rowOff>95272</xdr:rowOff>
    </xdr:to>
    <xdr:sp macro="" textlink="">
      <xdr:nvSpPr>
        <xdr:cNvPr id="5" name="Arrow: Down 4">
          <a:extLst>
            <a:ext uri="{FF2B5EF4-FFF2-40B4-BE49-F238E27FC236}">
              <a16:creationId xmlns:a16="http://schemas.microsoft.com/office/drawing/2014/main" id="{00000000-0008-0000-0400-000005000000}"/>
            </a:ext>
          </a:extLst>
        </xdr:cNvPr>
        <xdr:cNvSpPr/>
      </xdr:nvSpPr>
      <xdr:spPr>
        <a:xfrm>
          <a:off x="390665" y="19683254"/>
          <a:ext cx="223157" cy="343761"/>
        </a:xfrm>
        <a:prstGeom prst="down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3</xdr:col>
      <xdr:colOff>146957</xdr:colOff>
      <xdr:row>35</xdr:row>
      <xdr:rowOff>81643</xdr:rowOff>
    </xdr:from>
    <xdr:to>
      <xdr:col>3</xdr:col>
      <xdr:colOff>437942</xdr:colOff>
      <xdr:row>36</xdr:row>
      <xdr:rowOff>173400</xdr:rowOff>
    </xdr:to>
    <xdr:sp macro="" textlink="">
      <xdr:nvSpPr>
        <xdr:cNvPr id="7" name="Arrow: Bent-Up 6">
          <a:extLst>
            <a:ext uri="{FF2B5EF4-FFF2-40B4-BE49-F238E27FC236}">
              <a16:creationId xmlns:a16="http://schemas.microsoft.com/office/drawing/2014/main" id="{00000000-0008-0000-0400-000007000000}"/>
            </a:ext>
          </a:extLst>
        </xdr:cNvPr>
        <xdr:cNvSpPr/>
      </xdr:nvSpPr>
      <xdr:spPr>
        <a:xfrm rot="5400000">
          <a:off x="981357" y="7270014"/>
          <a:ext cx="276814" cy="290985"/>
        </a:xfrm>
        <a:prstGeom prst="bentUpArrow">
          <a:avLst/>
        </a:prstGeom>
        <a:solidFill>
          <a:srgbClr val="00B05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114301</xdr:colOff>
      <xdr:row>62</xdr:row>
      <xdr:rowOff>5442</xdr:rowOff>
    </xdr:from>
    <xdr:to>
      <xdr:col>2</xdr:col>
      <xdr:colOff>457201</xdr:colOff>
      <xdr:row>63</xdr:row>
      <xdr:rowOff>38099</xdr:rowOff>
    </xdr:to>
    <xdr:sp macro="" textlink="">
      <xdr:nvSpPr>
        <xdr:cNvPr id="8" name="Arrow: Down 7">
          <a:extLst>
            <a:ext uri="{FF2B5EF4-FFF2-40B4-BE49-F238E27FC236}">
              <a16:creationId xmlns:a16="http://schemas.microsoft.com/office/drawing/2014/main" id="{00000000-0008-0000-0400-000008000000}"/>
            </a:ext>
          </a:extLst>
        </xdr:cNvPr>
        <xdr:cNvSpPr/>
      </xdr:nvSpPr>
      <xdr:spPr>
        <a:xfrm rot="16200000">
          <a:off x="340179" y="12831535"/>
          <a:ext cx="326571" cy="342900"/>
        </a:xfrm>
        <a:prstGeom prst="downArrow">
          <a:avLst/>
        </a:prstGeom>
        <a:solidFill>
          <a:srgbClr val="00B050"/>
        </a:solidFill>
        <a:ln w="12700" cap="flat" cmpd="sng" algn="ctr">
          <a:solidFill>
            <a:srgbClr val="4472C4">
              <a:shade val="15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US" sz="1100" b="0" i="0" u="none" strike="noStrike" kern="0" cap="none" spc="0" normalizeH="0" baseline="0" noProof="0">
            <a:ln>
              <a:noFill/>
            </a:ln>
            <a:solidFill>
              <a:srgbClr val="0070C0"/>
            </a:solidFill>
            <a:effectLst/>
            <a:uLnTx/>
            <a:uFillTx/>
            <a:latin typeface="Calibri" panose="020F0502020204030204"/>
            <a:ea typeface="+mn-ea"/>
            <a:cs typeface="+mn-cs"/>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402771</xdr:colOff>
      <xdr:row>1</xdr:row>
      <xdr:rowOff>163284</xdr:rowOff>
    </xdr:from>
    <xdr:to>
      <xdr:col>19</xdr:col>
      <xdr:colOff>370115</xdr:colOff>
      <xdr:row>53</xdr:row>
      <xdr:rowOff>152399</xdr:rowOff>
    </xdr:to>
    <xdr:sp macro="" textlink="">
      <xdr:nvSpPr>
        <xdr:cNvPr id="2" name="TextBox 1">
          <a:extLst>
            <a:ext uri="{FF2B5EF4-FFF2-40B4-BE49-F238E27FC236}">
              <a16:creationId xmlns:a16="http://schemas.microsoft.com/office/drawing/2014/main" id="{00000000-0008-0000-0600-000002000000}"/>
            </a:ext>
          </a:extLst>
        </xdr:cNvPr>
        <xdr:cNvSpPr txBox="1"/>
      </xdr:nvSpPr>
      <xdr:spPr>
        <a:xfrm>
          <a:off x="402771" y="348341"/>
          <a:ext cx="12377058" cy="96120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i="1" u="none" strike="noStrike">
              <a:solidFill>
                <a:srgbClr val="00B0F0"/>
              </a:solidFill>
              <a:effectLst/>
              <a:latin typeface="+mn-lt"/>
              <a:ea typeface="+mn-ea"/>
              <a:cs typeface="+mn-cs"/>
            </a:rPr>
            <a:t>THREE REASONS </a:t>
          </a:r>
          <a:r>
            <a:rPr lang="en-US" sz="1800" b="1" i="0" u="none" strike="noStrike">
              <a:solidFill>
                <a:srgbClr val="00B0F0"/>
              </a:solidFill>
              <a:effectLst/>
              <a:latin typeface="+mn-lt"/>
              <a:ea typeface="+mn-ea"/>
              <a:cs typeface="+mn-cs"/>
            </a:rPr>
            <a:t>why many who have tried Hyperfocusing or DoF calculations are </a:t>
          </a:r>
          <a:r>
            <a:rPr lang="en-US" sz="1800" b="1" i="1" u="none" strike="noStrike">
              <a:solidFill>
                <a:srgbClr val="00B0F0"/>
              </a:solidFill>
              <a:effectLst/>
              <a:latin typeface="+mn-lt"/>
              <a:ea typeface="+mn-ea"/>
              <a:cs typeface="+mn-cs"/>
            </a:rPr>
            <a:t>convinced</a:t>
          </a:r>
          <a:r>
            <a:rPr lang="en-US" sz="1800" b="1" i="0" u="none" strike="noStrike">
              <a:solidFill>
                <a:srgbClr val="00B0F0"/>
              </a:solidFill>
              <a:effectLst/>
              <a:latin typeface="+mn-lt"/>
              <a:ea typeface="+mn-ea"/>
              <a:cs typeface="+mn-cs"/>
            </a:rPr>
            <a:t> it does not work:</a:t>
          </a:r>
          <a:r>
            <a:rPr lang="en-US" sz="1800" b="1">
              <a:solidFill>
                <a:srgbClr val="00B0F0"/>
              </a:solidFill>
            </a:rPr>
            <a:t> </a:t>
          </a:r>
          <a:br>
            <a:rPr lang="en-US" sz="1400" b="1">
              <a:solidFill>
                <a:srgbClr val="0070C0"/>
              </a:solidFill>
            </a:rPr>
          </a:br>
          <a:endParaRPr lang="en-US" sz="1400" b="1" i="0" u="none" strike="noStrike">
            <a:solidFill>
              <a:srgbClr val="0070C0"/>
            </a:solidFill>
            <a:effectLst/>
            <a:latin typeface="+mn-lt"/>
            <a:ea typeface="+mn-ea"/>
            <a:cs typeface="+mn-cs"/>
          </a:endParaRPr>
        </a:p>
        <a:p>
          <a:r>
            <a:rPr lang="en-US" sz="1800" b="1" i="0" u="none" strike="noStrike">
              <a:solidFill>
                <a:srgbClr val="0070C0"/>
              </a:solidFill>
              <a:effectLst/>
              <a:latin typeface="+mn-lt"/>
              <a:ea typeface="+mn-ea"/>
              <a:cs typeface="+mn-cs"/>
            </a:rPr>
            <a:t>1) </a:t>
          </a:r>
          <a:r>
            <a:rPr lang="en-US" sz="1200" b="1" i="0" u="none" strike="noStrike">
              <a:solidFill>
                <a:srgbClr val="FF0000"/>
              </a:solidFill>
              <a:effectLst/>
              <a:latin typeface="+mn-lt"/>
              <a:ea typeface="+mn-ea"/>
              <a:cs typeface="+mn-cs"/>
            </a:rPr>
            <a:t>They used a default value for CoC Diameter when calculating</a:t>
          </a:r>
          <a:r>
            <a:rPr lang="en-US" sz="1200" b="1" i="0" u="none" strike="noStrike" baseline="0">
              <a:solidFill>
                <a:srgbClr val="FF0000"/>
              </a:solidFill>
              <a:effectLst/>
              <a:latin typeface="+mn-lt"/>
              <a:ea typeface="+mn-ea"/>
              <a:cs typeface="+mn-cs"/>
            </a:rPr>
            <a:t> DoF.  </a:t>
          </a:r>
          <a:r>
            <a:rPr lang="en-US" sz="1200" b="1" i="0" u="none" strike="noStrike" baseline="0">
              <a:solidFill>
                <a:srgbClr val="0070C0"/>
              </a:solidFill>
              <a:effectLst/>
              <a:latin typeface="+mn-lt"/>
              <a:ea typeface="+mn-ea"/>
              <a:cs typeface="+mn-cs"/>
            </a:rPr>
            <a:t>In most DoF apps available today, </a:t>
          </a:r>
          <a:r>
            <a:rPr lang="en-US" sz="1200" b="1" i="0" u="none" strike="noStrike" baseline="0">
              <a:solidFill>
                <a:srgbClr val="00B0F0"/>
              </a:solidFill>
              <a:effectLst/>
              <a:latin typeface="+mn-lt"/>
              <a:ea typeface="+mn-ea"/>
              <a:cs typeface="+mn-cs"/>
            </a:rPr>
            <a:t>the user is expected to specify their camera make and model, or the sensor size/film format.</a:t>
          </a:r>
          <a:r>
            <a:rPr lang="en-US" sz="1200" b="1" i="0" u="none" strike="noStrike" baseline="0">
              <a:solidFill>
                <a:srgbClr val="0070C0"/>
              </a:solidFill>
              <a:effectLst/>
              <a:latin typeface="+mn-lt"/>
              <a:ea typeface="+mn-ea"/>
              <a:cs typeface="+mn-cs"/>
            </a:rPr>
            <a:t>  The app then selects a default CoC diameter </a:t>
          </a:r>
          <a:r>
            <a:rPr lang="en-US" sz="1200" b="1" i="0" u="none" strike="noStrike" baseline="0">
              <a:solidFill>
                <a:srgbClr val="00B0F0"/>
              </a:solidFill>
              <a:effectLst/>
              <a:latin typeface="+mn-lt"/>
              <a:ea typeface="+mn-ea"/>
              <a:cs typeface="+mn-cs"/>
            </a:rPr>
            <a:t>based </a:t>
          </a:r>
          <a:r>
            <a:rPr lang="en-US" sz="1200" b="1" i="0" u="none" strike="noStrike">
              <a:solidFill>
                <a:srgbClr val="00B0F0"/>
              </a:solidFill>
              <a:effectLst/>
              <a:latin typeface="+mn-lt"/>
              <a:ea typeface="+mn-ea"/>
              <a:cs typeface="+mn-cs"/>
            </a:rPr>
            <a:t>solely on the</a:t>
          </a:r>
          <a:r>
            <a:rPr lang="en-US" sz="1200" b="1" i="0" u="none" strike="noStrike" baseline="0">
              <a:solidFill>
                <a:srgbClr val="00B0F0"/>
              </a:solidFill>
              <a:effectLst/>
              <a:latin typeface="+mn-lt"/>
              <a:ea typeface="+mn-ea"/>
              <a:cs typeface="+mn-cs"/>
            </a:rPr>
            <a:t> </a:t>
          </a:r>
          <a:r>
            <a:rPr lang="en-US" sz="1200" b="1" i="0" u="none" strike="noStrike">
              <a:solidFill>
                <a:srgbClr val="00B0F0"/>
              </a:solidFill>
              <a:effectLst/>
              <a:latin typeface="+mn-lt"/>
              <a:ea typeface="+mn-ea"/>
              <a:cs typeface="+mn-cs"/>
            </a:rPr>
            <a:t>sensor</a:t>
          </a:r>
          <a:r>
            <a:rPr lang="en-US" sz="1200" b="1" i="0" u="none" strike="noStrike" baseline="0">
              <a:solidFill>
                <a:srgbClr val="00B0F0"/>
              </a:solidFill>
              <a:effectLst/>
              <a:latin typeface="+mn-lt"/>
              <a:ea typeface="+mn-ea"/>
              <a:cs typeface="+mn-cs"/>
            </a:rPr>
            <a:t> or f</a:t>
          </a:r>
          <a:r>
            <a:rPr lang="en-US" sz="1200" b="1" i="0" u="none" strike="noStrike">
              <a:solidFill>
                <a:srgbClr val="00B0F0"/>
              </a:solidFill>
              <a:effectLst/>
              <a:latin typeface="+mn-lt"/>
              <a:ea typeface="+mn-ea"/>
              <a:cs typeface="+mn-cs"/>
            </a:rPr>
            <a:t>ilm size</a:t>
          </a:r>
          <a:r>
            <a:rPr lang="en-US" sz="1200" b="1" i="0" u="none" strike="noStrike" baseline="0">
              <a:solidFill>
                <a:srgbClr val="00B0F0"/>
              </a:solidFill>
              <a:effectLst/>
              <a:latin typeface="+mn-lt"/>
              <a:ea typeface="+mn-ea"/>
              <a:cs typeface="+mn-cs"/>
            </a:rPr>
            <a:t> </a:t>
          </a:r>
          <a:r>
            <a:rPr lang="en-US" sz="1200" b="1" i="0" u="none" strike="noStrike" baseline="0">
              <a:solidFill>
                <a:srgbClr val="0070C0"/>
              </a:solidFill>
              <a:effectLst/>
              <a:latin typeface="+mn-lt"/>
              <a:ea typeface="+mn-ea"/>
              <a:cs typeface="+mn-cs"/>
            </a:rPr>
            <a:t>- a practice which </a:t>
          </a:r>
          <a:r>
            <a:rPr lang="en-US" sz="1200" b="1" i="1" u="sng" strike="noStrike" baseline="0">
              <a:solidFill>
                <a:srgbClr val="00B0F0"/>
              </a:solidFill>
              <a:effectLst/>
              <a:latin typeface="+mn-lt"/>
              <a:ea typeface="+mn-ea"/>
              <a:cs typeface="+mn-cs"/>
            </a:rPr>
            <a:t>ASSUMES</a:t>
          </a:r>
          <a:r>
            <a:rPr lang="en-US" sz="1200" b="1" i="0" u="none" strike="noStrike" baseline="0">
              <a:solidFill>
                <a:srgbClr val="0070C0"/>
              </a:solidFill>
              <a:effectLst/>
              <a:latin typeface="+mn-lt"/>
              <a:ea typeface="+mn-ea"/>
              <a:cs typeface="+mn-cs"/>
            </a:rPr>
            <a:t> that </a:t>
          </a:r>
          <a:r>
            <a:rPr lang="en-US" sz="1200" b="1" i="1" u="sng" strike="noStrike" baseline="0">
              <a:solidFill>
                <a:srgbClr val="00B0F0"/>
              </a:solidFill>
              <a:effectLst/>
              <a:latin typeface="+mn-lt"/>
              <a:ea typeface="+mn-ea"/>
              <a:cs typeface="+mn-cs"/>
            </a:rPr>
            <a:t>everyone</a:t>
          </a:r>
          <a:r>
            <a:rPr lang="en-US" sz="1200" b="1" i="0" u="none" strike="noStrike" baseline="0">
              <a:solidFill>
                <a:srgbClr val="0070C0"/>
              </a:solidFill>
              <a:effectLst/>
              <a:latin typeface="+mn-lt"/>
              <a:ea typeface="+mn-ea"/>
              <a:cs typeface="+mn-cs"/>
            </a:rPr>
            <a:t> using a sensor of that size, will </a:t>
          </a:r>
          <a:r>
            <a:rPr lang="en-US" sz="1200" b="1" i="1" u="sng" strike="noStrike" baseline="0">
              <a:solidFill>
                <a:srgbClr val="00B0F0"/>
              </a:solidFill>
              <a:effectLst/>
              <a:latin typeface="+mn-lt"/>
              <a:ea typeface="+mn-ea"/>
              <a:cs typeface="+mn-cs"/>
            </a:rPr>
            <a:t>routinely</a:t>
          </a:r>
          <a:r>
            <a:rPr lang="en-US" sz="1200" b="1" i="0" u="none" strike="noStrike" baseline="0">
              <a:solidFill>
                <a:srgbClr val="0070C0"/>
              </a:solidFill>
              <a:effectLst/>
              <a:latin typeface="+mn-lt"/>
              <a:ea typeface="+mn-ea"/>
              <a:cs typeface="+mn-cs"/>
            </a:rPr>
            <a:t> make the </a:t>
          </a:r>
          <a:r>
            <a:rPr lang="en-US" sz="1200" b="1" i="1" u="sng" strike="noStrike" baseline="0">
              <a:solidFill>
                <a:srgbClr val="00B0F0"/>
              </a:solidFill>
              <a:effectLst/>
              <a:latin typeface="+mn-lt"/>
              <a:ea typeface="+mn-ea"/>
              <a:cs typeface="+mn-cs"/>
            </a:rPr>
            <a:t>same</a:t>
          </a:r>
          <a:r>
            <a:rPr lang="en-US" sz="1200" b="1" i="0" u="none" strike="noStrike" baseline="0">
              <a:solidFill>
                <a:srgbClr val="0070C0"/>
              </a:solidFill>
              <a:effectLst/>
              <a:latin typeface="+mn-lt"/>
              <a:ea typeface="+mn-ea"/>
              <a:cs typeface="+mn-cs"/>
            </a:rPr>
            <a:t> size prints, for viewing at the </a:t>
          </a:r>
          <a:r>
            <a:rPr lang="en-US" sz="1200" b="1" i="1" u="sng" strike="noStrike" baseline="0">
              <a:solidFill>
                <a:srgbClr val="00B0F0"/>
              </a:solidFill>
              <a:effectLst/>
              <a:latin typeface="+mn-lt"/>
              <a:ea typeface="+mn-ea"/>
              <a:cs typeface="+mn-cs"/>
            </a:rPr>
            <a:t>same</a:t>
          </a:r>
          <a:r>
            <a:rPr lang="en-US" sz="1200" b="1" i="0" u="none" strike="noStrike" baseline="0">
              <a:solidFill>
                <a:srgbClr val="0070C0"/>
              </a:solidFill>
              <a:effectLst/>
              <a:latin typeface="+mn-lt"/>
              <a:ea typeface="+mn-ea"/>
              <a:cs typeface="+mn-cs"/>
            </a:rPr>
            <a:t> distance, and with the </a:t>
          </a:r>
          <a:r>
            <a:rPr lang="en-US" sz="1200" b="1" i="1" u="sng" strike="noStrike" baseline="0">
              <a:solidFill>
                <a:srgbClr val="00B0F0"/>
              </a:solidFill>
              <a:effectLst/>
              <a:latin typeface="+mn-lt"/>
              <a:ea typeface="+mn-ea"/>
              <a:cs typeface="+mn-cs"/>
            </a:rPr>
            <a:t>exact same</a:t>
          </a:r>
          <a:r>
            <a:rPr lang="en-US" sz="1200" b="1" i="1" u="none" strike="noStrike" baseline="0">
              <a:solidFill>
                <a:srgbClr val="00B0F0"/>
              </a:solidFill>
              <a:effectLst/>
              <a:latin typeface="+mn-lt"/>
              <a:ea typeface="+mn-ea"/>
              <a:cs typeface="+mn-cs"/>
            </a:rPr>
            <a:t> </a:t>
          </a:r>
          <a:r>
            <a:rPr lang="en-US" sz="1200" b="1" i="0" u="none" strike="noStrike" baseline="0">
              <a:solidFill>
                <a:srgbClr val="0070C0"/>
              </a:solidFill>
              <a:effectLst/>
              <a:latin typeface="+mn-lt"/>
              <a:ea typeface="+mn-ea"/>
              <a:cs typeface="+mn-cs"/>
            </a:rPr>
            <a:t>expectation for "acceptable sharpness."  This </a:t>
          </a:r>
          <a:r>
            <a:rPr lang="en-US" sz="1200" b="1" i="1" u="none" strike="noStrike" baseline="0">
              <a:solidFill>
                <a:srgbClr val="00B0F0"/>
              </a:solidFill>
              <a:effectLst/>
              <a:latin typeface="+mn-lt"/>
              <a:ea typeface="+mn-ea"/>
              <a:cs typeface="+mn-cs"/>
            </a:rPr>
            <a:t>ludicrous </a:t>
          </a:r>
          <a:r>
            <a:rPr lang="en-US" sz="1200" b="1" i="1" u="sng" strike="noStrike" baseline="0">
              <a:solidFill>
                <a:srgbClr val="00B0F0"/>
              </a:solidFill>
              <a:effectLst/>
              <a:latin typeface="+mn-lt"/>
              <a:ea typeface="+mn-ea"/>
              <a:cs typeface="+mn-cs"/>
            </a:rPr>
            <a:t>ASSUMPTION</a:t>
          </a:r>
          <a:r>
            <a:rPr lang="en-US" sz="1200" b="1" i="1" u="none" strike="noStrike" baseline="0">
              <a:solidFill>
                <a:srgbClr val="00B0F0"/>
              </a:solidFill>
              <a:effectLst/>
              <a:latin typeface="+mn-lt"/>
              <a:ea typeface="+mn-ea"/>
              <a:cs typeface="+mn-cs"/>
            </a:rPr>
            <a:t> </a:t>
          </a:r>
          <a:r>
            <a:rPr lang="en-US" sz="1200" b="1" i="0" u="none" strike="noStrike" baseline="0">
              <a:solidFill>
                <a:srgbClr val="0070C0"/>
              </a:solidFill>
              <a:effectLst/>
              <a:latin typeface="+mn-lt"/>
              <a:ea typeface="+mn-ea"/>
              <a:cs typeface="+mn-cs"/>
            </a:rPr>
            <a:t>is perfectly forgivable with the DoF scales that are engraved into the barrels of manual-focus lenses, but </a:t>
          </a:r>
          <a:r>
            <a:rPr lang="en-US" sz="1200" b="1" i="1" u="sng" strike="noStrike" baseline="0">
              <a:solidFill>
                <a:srgbClr val="00B0F0"/>
              </a:solidFill>
              <a:effectLst/>
              <a:latin typeface="+mn-lt"/>
              <a:ea typeface="+mn-ea"/>
              <a:cs typeface="+mn-cs"/>
            </a:rPr>
            <a:t>what excuse</a:t>
          </a:r>
          <a:r>
            <a:rPr lang="en-US" sz="1200" b="1" i="0" u="none" strike="noStrike" baseline="0">
              <a:solidFill>
                <a:srgbClr val="0070C0"/>
              </a:solidFill>
              <a:effectLst/>
              <a:latin typeface="+mn-lt"/>
              <a:ea typeface="+mn-ea"/>
              <a:cs typeface="+mn-cs"/>
            </a:rPr>
            <a:t> does a software application have for doing this, when the results will only satisfy a small, </a:t>
          </a:r>
          <a:r>
            <a:rPr lang="en-US" sz="1200" b="1" i="1" u="sng" strike="noStrike" baseline="0">
              <a:solidFill>
                <a:srgbClr val="00B0F0"/>
              </a:solidFill>
              <a:effectLst/>
              <a:latin typeface="+mn-lt"/>
              <a:ea typeface="+mn-ea"/>
              <a:cs typeface="+mn-cs"/>
            </a:rPr>
            <a:t>random minority</a:t>
          </a:r>
          <a:r>
            <a:rPr lang="en-US" sz="1200" b="1" i="0" u="none" strike="noStrike" baseline="0">
              <a:solidFill>
                <a:srgbClr val="0070C0"/>
              </a:solidFill>
              <a:effectLst/>
              <a:latin typeface="+mn-lt"/>
              <a:ea typeface="+mn-ea"/>
              <a:cs typeface="+mn-cs"/>
            </a:rPr>
            <a:t> of users, whose print size, viewing distance and personal expectations for "acceptable sharpness," just happen to be</a:t>
          </a:r>
          <a:r>
            <a:rPr lang="en-US" sz="1200" b="1" i="1" u="none" strike="noStrike" baseline="0">
              <a:solidFill>
                <a:srgbClr val="0070C0"/>
              </a:solidFill>
              <a:effectLst/>
              <a:latin typeface="+mn-lt"/>
              <a:ea typeface="+mn-ea"/>
              <a:cs typeface="+mn-cs"/>
            </a:rPr>
            <a:t> </a:t>
          </a:r>
          <a:r>
            <a:rPr lang="en-US" sz="1200" b="1" i="1" u="sng" strike="noStrike" baseline="0">
              <a:solidFill>
                <a:srgbClr val="00B0F0"/>
              </a:solidFill>
              <a:effectLst/>
              <a:latin typeface="+mn-lt"/>
              <a:ea typeface="+mn-ea"/>
              <a:cs typeface="+mn-cs"/>
            </a:rPr>
            <a:t>serendipitously satisfied</a:t>
          </a:r>
          <a:r>
            <a:rPr lang="en-US" sz="1200" b="1" i="1" u="none" strike="noStrike" baseline="0">
              <a:solidFill>
                <a:srgbClr val="0070C0"/>
              </a:solidFill>
              <a:effectLst/>
              <a:latin typeface="+mn-lt"/>
              <a:ea typeface="+mn-ea"/>
              <a:cs typeface="+mn-cs"/>
            </a:rPr>
            <a:t> </a:t>
          </a:r>
          <a:r>
            <a:rPr lang="en-US" sz="1200" b="1" i="0" u="none" strike="noStrike" baseline="0">
              <a:solidFill>
                <a:srgbClr val="0070C0"/>
              </a:solidFill>
              <a:effectLst/>
              <a:latin typeface="+mn-lt"/>
              <a:ea typeface="+mn-ea"/>
              <a:cs typeface="+mn-cs"/>
            </a:rPr>
            <a:t>by that assumption? </a:t>
          </a:r>
          <a:r>
            <a:rPr lang="en-US" sz="1200" b="1" i="0" u="none" strike="noStrike">
              <a:solidFill>
                <a:srgbClr val="0070C0"/>
              </a:solidFill>
              <a:effectLst/>
              <a:latin typeface="+mn-lt"/>
              <a:ea typeface="+mn-ea"/>
              <a:cs typeface="+mn-cs"/>
            </a:rPr>
            <a:t> </a:t>
          </a:r>
          <a:br>
            <a:rPr lang="en-US" sz="1200" b="1" i="0" u="none" strike="noStrike">
              <a:solidFill>
                <a:srgbClr val="0070C0"/>
              </a:solidFill>
              <a:effectLst/>
              <a:latin typeface="+mn-lt"/>
              <a:ea typeface="+mn-ea"/>
              <a:cs typeface="+mn-cs"/>
            </a:rPr>
          </a:br>
          <a:r>
            <a:rPr lang="en-US" sz="1200" b="1" i="0" u="none" strike="noStrike">
              <a:solidFill>
                <a:srgbClr val="0070C0"/>
              </a:solidFill>
              <a:effectLst/>
              <a:latin typeface="+mn-lt"/>
              <a:ea typeface="+mn-ea"/>
              <a:cs typeface="+mn-cs"/>
            </a:rPr>
            <a:t>For</a:t>
          </a:r>
          <a:r>
            <a:rPr lang="en-US" sz="1200" b="1" i="0" u="none" strike="noStrike" baseline="0">
              <a:solidFill>
                <a:srgbClr val="0070C0"/>
              </a:solidFill>
              <a:effectLst/>
              <a:latin typeface="+mn-lt"/>
              <a:ea typeface="+mn-ea"/>
              <a:cs typeface="+mn-cs"/>
            </a:rPr>
            <a:t> those not among that fortunate minority</a:t>
          </a:r>
          <a:r>
            <a:rPr lang="en-US" sz="1100" b="1" i="0" u="none" strike="noStrike" baseline="0">
              <a:solidFill>
                <a:srgbClr val="0070C0"/>
              </a:solidFill>
              <a:effectLst/>
              <a:latin typeface="+mn-lt"/>
              <a:ea typeface="+mn-ea"/>
              <a:cs typeface="+mn-cs"/>
            </a:rPr>
            <a:t>:</a:t>
          </a:r>
          <a:r>
            <a:rPr lang="en-US" sz="1100" b="1" i="0" u="none" strike="noStrike" baseline="0">
              <a:solidFill>
                <a:srgbClr val="FF0000"/>
              </a:solidFill>
              <a:effectLst/>
              <a:latin typeface="+mn-lt"/>
              <a:ea typeface="+mn-ea"/>
              <a:cs typeface="+mn-cs"/>
            </a:rPr>
            <a:t>  </a:t>
          </a:r>
          <a:r>
            <a:rPr lang="en-US" sz="1200" b="1" baseline="0">
              <a:solidFill>
                <a:srgbClr val="FF0000"/>
              </a:solidFill>
              <a:effectLst/>
              <a:latin typeface="+mn-lt"/>
              <a:ea typeface="+mn-ea"/>
              <a:cs typeface="+mn-cs"/>
            </a:rPr>
            <a:t>Disappointment is guaranteed and the </a:t>
          </a:r>
          <a:r>
            <a:rPr lang="en-US" sz="1200" b="1" i="0" baseline="0">
              <a:solidFill>
                <a:srgbClr val="FF0000"/>
              </a:solidFill>
              <a:effectLst/>
              <a:latin typeface="+mn-lt"/>
              <a:ea typeface="+mn-ea"/>
              <a:cs typeface="+mn-cs"/>
            </a:rPr>
            <a:t>MYTH</a:t>
          </a:r>
          <a:r>
            <a:rPr lang="en-US" sz="1200" b="1" baseline="0">
              <a:solidFill>
                <a:srgbClr val="FF0000"/>
              </a:solidFill>
              <a:effectLst/>
              <a:latin typeface="+mn-lt"/>
              <a:ea typeface="+mn-ea"/>
              <a:cs typeface="+mn-cs"/>
            </a:rPr>
            <a:t> is perpetuated - that DoF calculations are unreliable.</a:t>
          </a:r>
          <a:r>
            <a:rPr lang="en-US" sz="1200" b="1" i="0" u="none" strike="noStrike" baseline="0">
              <a:solidFill>
                <a:srgbClr val="FF0000"/>
              </a:solidFill>
              <a:effectLst/>
              <a:latin typeface="+mn-lt"/>
              <a:ea typeface="+mn-ea"/>
              <a:cs typeface="+mn-cs"/>
            </a:rPr>
            <a:t>  </a:t>
          </a:r>
          <a:br>
            <a:rPr lang="en-US" sz="1200" b="1" i="0" u="none" strike="noStrike" baseline="0">
              <a:solidFill>
                <a:srgbClr val="FF0000"/>
              </a:solidFill>
              <a:effectLst/>
              <a:latin typeface="+mn-lt"/>
              <a:ea typeface="+mn-ea"/>
              <a:cs typeface="+mn-cs"/>
            </a:rPr>
          </a:br>
          <a:br>
            <a:rPr lang="en-US" sz="1200" b="1" i="0" u="none" strike="noStrike" baseline="0">
              <a:solidFill>
                <a:srgbClr val="FF0000"/>
              </a:solidFill>
              <a:effectLst/>
              <a:latin typeface="+mn-lt"/>
              <a:ea typeface="+mn-ea"/>
              <a:cs typeface="+mn-cs"/>
            </a:rPr>
          </a:br>
          <a:r>
            <a:rPr lang="en-US" sz="1200" b="1" i="0" u="none" strike="noStrike" baseline="0">
              <a:solidFill>
                <a:srgbClr val="0070C0"/>
              </a:solidFill>
              <a:effectLst/>
              <a:latin typeface="+mn-lt"/>
              <a:ea typeface="+mn-ea"/>
              <a:cs typeface="+mn-cs"/>
            </a:rPr>
            <a:t>Any DoF or Hyperfocal Distance Calculator that does </a:t>
          </a:r>
          <a:r>
            <a:rPr lang="en-US" sz="1200" b="1" i="1" u="sng" strike="noStrike" baseline="0">
              <a:solidFill>
                <a:srgbClr val="00B0F0"/>
              </a:solidFill>
              <a:effectLst/>
              <a:latin typeface="+mn-lt"/>
              <a:ea typeface="+mn-ea"/>
              <a:cs typeface="+mn-cs"/>
            </a:rPr>
            <a:t>NOT</a:t>
          </a:r>
          <a:r>
            <a:rPr lang="en-US" sz="1200" b="1" i="0" u="none" strike="noStrike" baseline="0">
              <a:solidFill>
                <a:srgbClr val="0070C0"/>
              </a:solidFill>
              <a:effectLst/>
              <a:latin typeface="+mn-lt"/>
              <a:ea typeface="+mn-ea"/>
              <a:cs typeface="+mn-cs"/>
            </a:rPr>
            <a:t> allow user-specification of a </a:t>
          </a:r>
          <a:r>
            <a:rPr lang="en-US" sz="1200" b="1" i="1" u="sng" strike="noStrike" baseline="0">
              <a:solidFill>
                <a:srgbClr val="00B0F0"/>
              </a:solidFill>
              <a:effectLst/>
              <a:latin typeface="+mn-lt"/>
              <a:ea typeface="+mn-ea"/>
              <a:cs typeface="+mn-cs"/>
            </a:rPr>
            <a:t>customized</a:t>
          </a:r>
          <a:r>
            <a:rPr lang="en-US" sz="1200" b="1" i="0" u="none" strike="noStrike" baseline="0">
              <a:solidFill>
                <a:srgbClr val="0070C0"/>
              </a:solidFill>
              <a:effectLst/>
              <a:latin typeface="+mn-lt"/>
              <a:ea typeface="+mn-ea"/>
              <a:cs typeface="+mn-cs"/>
            </a:rPr>
            <a:t> (hint: pre-calculated) Maximum Permissible CoC Diameter, is </a:t>
          </a:r>
          <a:r>
            <a:rPr lang="en-US" sz="1200" b="1" i="1" u="sng" strike="noStrike" baseline="0">
              <a:solidFill>
                <a:srgbClr val="00B0F0"/>
              </a:solidFill>
              <a:effectLst/>
              <a:latin typeface="+mn-lt"/>
              <a:ea typeface="+mn-ea"/>
              <a:cs typeface="+mn-cs"/>
            </a:rPr>
            <a:t>detrimentally excluding </a:t>
          </a:r>
          <a:r>
            <a:rPr lang="en-US" sz="1200" b="1" i="1" u="sng" strike="noStrike">
              <a:solidFill>
                <a:srgbClr val="00B0F0"/>
              </a:solidFill>
              <a:effectLst/>
              <a:latin typeface="+mn-lt"/>
              <a:ea typeface="+mn-ea"/>
              <a:cs typeface="+mn-cs"/>
            </a:rPr>
            <a:t>three critical factors</a:t>
          </a:r>
          <a:r>
            <a:rPr lang="en-US" sz="1200" b="1" i="0" u="none" strike="noStrike">
              <a:solidFill>
                <a:srgbClr val="0070C0"/>
              </a:solidFill>
              <a:effectLst/>
              <a:latin typeface="+mn-lt"/>
              <a:ea typeface="+mn-ea"/>
              <a:cs typeface="+mn-cs"/>
            </a:rPr>
            <a:t> that have been documented, </a:t>
          </a:r>
          <a:r>
            <a:rPr lang="en-US" sz="1200" b="1" i="1" u="sng" strike="noStrike">
              <a:solidFill>
                <a:srgbClr val="00B0F0"/>
              </a:solidFill>
              <a:effectLst/>
              <a:latin typeface="+mn-lt"/>
              <a:ea typeface="+mn-ea"/>
              <a:cs typeface="+mn-cs"/>
            </a:rPr>
            <a:t>for</a:t>
          </a:r>
          <a:r>
            <a:rPr lang="en-US" sz="1200" b="1" i="1" u="sng" strike="noStrike" baseline="0">
              <a:solidFill>
                <a:srgbClr val="00B0F0"/>
              </a:solidFill>
              <a:effectLst/>
              <a:latin typeface="+mn-lt"/>
              <a:ea typeface="+mn-ea"/>
              <a:cs typeface="+mn-cs"/>
            </a:rPr>
            <a:t> many years</a:t>
          </a:r>
          <a:r>
            <a:rPr lang="en-US" sz="1200" b="1" i="1" u="none" strike="noStrike" baseline="0">
              <a:solidFill>
                <a:srgbClr val="0070C0"/>
              </a:solidFill>
              <a:effectLst/>
              <a:latin typeface="+mn-lt"/>
              <a:ea typeface="+mn-ea"/>
              <a:cs typeface="+mn-cs"/>
            </a:rPr>
            <a:t>,</a:t>
          </a:r>
          <a:r>
            <a:rPr lang="en-US" sz="1200" b="1" i="0" u="none" strike="noStrike" baseline="0">
              <a:solidFill>
                <a:srgbClr val="0070C0"/>
              </a:solidFill>
              <a:effectLst/>
              <a:latin typeface="+mn-lt"/>
              <a:ea typeface="+mn-ea"/>
              <a:cs typeface="+mn-cs"/>
            </a:rPr>
            <a:t> </a:t>
          </a:r>
          <a:r>
            <a:rPr lang="en-US" sz="1200" b="1" i="0" u="none" strike="noStrike">
              <a:solidFill>
                <a:srgbClr val="0070C0"/>
              </a:solidFill>
              <a:effectLst/>
              <a:latin typeface="+mn-lt"/>
              <a:ea typeface="+mn-ea"/>
              <a:cs typeface="+mn-cs"/>
            </a:rPr>
            <a:t>in</a:t>
          </a:r>
          <a:r>
            <a:rPr lang="en-US" sz="1200" b="1" i="0" u="none" strike="noStrike" baseline="0">
              <a:solidFill>
                <a:srgbClr val="0070C0"/>
              </a:solidFill>
              <a:effectLst/>
              <a:latin typeface="+mn-lt"/>
              <a:ea typeface="+mn-ea"/>
              <a:cs typeface="+mn-cs"/>
            </a:rPr>
            <a:t> several</a:t>
          </a:r>
          <a:r>
            <a:rPr lang="en-US" sz="1200" b="1" i="0" u="none" strike="noStrike">
              <a:solidFill>
                <a:srgbClr val="0070C0"/>
              </a:solidFill>
              <a:effectLst/>
              <a:latin typeface="+mn-lt"/>
              <a:ea typeface="+mn-ea"/>
              <a:cs typeface="+mn-cs"/>
            </a:rPr>
            <a:t> photographic technique books, as well as in the Wikipedia article, </a:t>
          </a:r>
          <a:r>
            <a:rPr lang="en-US" sz="1200" b="1" i="1" u="none" strike="noStrike">
              <a:solidFill>
                <a:srgbClr val="0070C0"/>
              </a:solidFill>
              <a:effectLst/>
              <a:latin typeface="+mn-lt"/>
              <a:ea typeface="+mn-ea"/>
              <a:cs typeface="+mn-cs"/>
            </a:rPr>
            <a:t>"Circle of Confusion" </a:t>
          </a:r>
          <a:r>
            <a:rPr lang="en-US" sz="1200" b="1" i="1" u="none" strike="noStrike">
              <a:solidFill>
                <a:srgbClr val="00B0F0"/>
              </a:solidFill>
              <a:effectLst/>
              <a:latin typeface="+mn-lt"/>
              <a:ea typeface="+mn-ea"/>
              <a:cs typeface="+mn-cs"/>
            </a:rPr>
            <a:t>- </a:t>
          </a:r>
          <a:r>
            <a:rPr lang="en-US" sz="1200" b="1" i="1" u="sng" strike="noStrike">
              <a:solidFill>
                <a:srgbClr val="00B0F0"/>
              </a:solidFill>
              <a:effectLst/>
              <a:latin typeface="+mn-lt"/>
              <a:ea typeface="+mn-ea"/>
              <a:cs typeface="+mn-cs"/>
            </a:rPr>
            <a:t>all of which</a:t>
          </a:r>
          <a:r>
            <a:rPr lang="en-US" sz="1200" b="1" i="1" u="sng" strike="noStrike" baseline="0">
              <a:solidFill>
                <a:srgbClr val="00B0F0"/>
              </a:solidFill>
              <a:effectLst/>
              <a:latin typeface="+mn-lt"/>
              <a:ea typeface="+mn-ea"/>
              <a:cs typeface="+mn-cs"/>
            </a:rPr>
            <a:t> should be addressed when calculating a custom CoC Diameter</a:t>
          </a:r>
          <a:r>
            <a:rPr lang="en-US" sz="1200" b="1" i="1" u="sng" strike="noStrike">
              <a:solidFill>
                <a:srgbClr val="00B0F0"/>
              </a:solidFill>
              <a:effectLst/>
              <a:latin typeface="+mn-lt"/>
              <a:ea typeface="+mn-ea"/>
              <a:cs typeface="+mn-cs"/>
            </a:rPr>
            <a:t>:    </a:t>
          </a:r>
        </a:p>
        <a:p>
          <a:br>
            <a:rPr lang="en-US" sz="1200" b="1" i="0" u="none" strike="noStrike">
              <a:solidFill>
                <a:srgbClr val="7030A0"/>
              </a:solidFill>
              <a:effectLst/>
              <a:latin typeface="+mn-lt"/>
              <a:ea typeface="+mn-ea"/>
              <a:cs typeface="+mn-cs"/>
            </a:rPr>
          </a:br>
          <a:r>
            <a:rPr lang="en-US" sz="1200" b="1" i="0" u="none" strike="noStrike">
              <a:solidFill>
                <a:srgbClr val="7030A0"/>
              </a:solidFill>
              <a:effectLst/>
              <a:latin typeface="+mn-lt"/>
              <a:ea typeface="+mn-ea"/>
              <a:cs typeface="+mn-cs"/>
            </a:rPr>
            <a:t>     Maximum Anticipated Enlargement factor     (the</a:t>
          </a:r>
          <a:r>
            <a:rPr lang="en-US" sz="1200" b="1" i="0" u="none" strike="noStrike" baseline="0">
              <a:solidFill>
                <a:srgbClr val="7030A0"/>
              </a:solidFill>
              <a:effectLst/>
              <a:latin typeface="+mn-lt"/>
              <a:ea typeface="+mn-ea"/>
              <a:cs typeface="+mn-cs"/>
            </a:rPr>
            <a:t> ratio of anticipated print width to sensor or film width)</a:t>
          </a:r>
          <a:endParaRPr lang="en-US" sz="1200" b="1" i="0" u="none" strike="noStrike">
            <a:solidFill>
              <a:srgbClr val="7030A0"/>
            </a:solidFill>
            <a:effectLst/>
            <a:latin typeface="+mn-lt"/>
            <a:ea typeface="+mn-ea"/>
            <a:cs typeface="+mn-cs"/>
          </a:endParaRPr>
        </a:p>
        <a:p>
          <a:r>
            <a:rPr lang="en-US" sz="1200" b="1" i="0" u="none" strike="noStrike" baseline="0">
              <a:solidFill>
                <a:srgbClr val="7030A0"/>
              </a:solidFill>
              <a:effectLst/>
              <a:latin typeface="+mn-lt"/>
              <a:ea typeface="+mn-ea"/>
              <a:cs typeface="+mn-cs"/>
            </a:rPr>
            <a:t>     </a:t>
          </a:r>
          <a:r>
            <a:rPr lang="en-US" sz="1200" b="1" i="0" u="none" strike="noStrike">
              <a:solidFill>
                <a:srgbClr val="7030A0"/>
              </a:solidFill>
              <a:effectLst/>
              <a:latin typeface="+mn-lt"/>
              <a:ea typeface="+mn-ea"/>
              <a:cs typeface="+mn-cs"/>
            </a:rPr>
            <a:t>Minimum Anticipated Viewing Distance         (as little</a:t>
          </a:r>
          <a:r>
            <a:rPr lang="en-US" sz="1200" b="1" i="0" u="none" strike="noStrike" baseline="0">
              <a:solidFill>
                <a:srgbClr val="7030A0"/>
              </a:solidFill>
              <a:effectLst/>
              <a:latin typeface="+mn-lt"/>
              <a:ea typeface="+mn-ea"/>
              <a:cs typeface="+mn-cs"/>
            </a:rPr>
            <a:t> as 25cm, if the user wants the print to survive close scrutiny by those with healthy or corrected vision)</a:t>
          </a:r>
          <a:endParaRPr lang="en-US" sz="1200" b="1" i="0" u="none" strike="noStrike">
            <a:solidFill>
              <a:srgbClr val="7030A0"/>
            </a:solidFill>
            <a:effectLst/>
            <a:latin typeface="+mn-lt"/>
            <a:ea typeface="+mn-ea"/>
            <a:cs typeface="+mn-cs"/>
          </a:endParaRPr>
        </a:p>
        <a:p>
          <a:r>
            <a:rPr lang="en-US" sz="1200" b="1" i="0" u="none" strike="noStrike">
              <a:solidFill>
                <a:srgbClr val="7030A0"/>
              </a:solidFill>
              <a:effectLst/>
              <a:latin typeface="+mn-lt"/>
              <a:ea typeface="+mn-ea"/>
              <a:cs typeface="+mn-cs"/>
            </a:rPr>
            <a:t>     Desired Final Image Resolution</a:t>
          </a:r>
          <a:r>
            <a:rPr lang="en-US" sz="1200" b="1" i="0" u="none" strike="noStrike" baseline="0">
              <a:solidFill>
                <a:srgbClr val="7030A0"/>
              </a:solidFill>
              <a:effectLst/>
              <a:latin typeface="+mn-lt"/>
              <a:ea typeface="+mn-ea"/>
              <a:cs typeface="+mn-cs"/>
            </a:rPr>
            <a:t>                         (expressed as line pairs per mm for a viewing distance of 25cm, even if a greater viewing distance is expected)</a:t>
          </a:r>
          <a:br>
            <a:rPr lang="en-US" sz="1200" b="1" i="0" u="none" strike="noStrike">
              <a:solidFill>
                <a:srgbClr val="7030A0"/>
              </a:solidFill>
              <a:effectLst/>
              <a:latin typeface="+mn-lt"/>
              <a:ea typeface="+mn-ea"/>
              <a:cs typeface="+mn-cs"/>
            </a:rPr>
          </a:br>
          <a:br>
            <a:rPr lang="en-US" sz="1200" b="1" i="0" u="none" strike="noStrike">
              <a:solidFill>
                <a:srgbClr val="0070C0"/>
              </a:solidFill>
              <a:effectLst/>
              <a:latin typeface="+mn-lt"/>
              <a:ea typeface="+mn-ea"/>
              <a:cs typeface="+mn-cs"/>
            </a:rPr>
          </a:br>
          <a:r>
            <a:rPr lang="en-US" sz="1200" b="1">
              <a:solidFill>
                <a:srgbClr val="0070C0"/>
              </a:solidFill>
            </a:rPr>
            <a:t>Rafael</a:t>
          </a:r>
          <a:r>
            <a:rPr lang="en-US" sz="1200" b="1" baseline="0">
              <a:solidFill>
                <a:srgbClr val="0070C0"/>
              </a:solidFill>
            </a:rPr>
            <a:t> Pons, of </a:t>
          </a:r>
          <a:r>
            <a:rPr lang="en-US" sz="1200" b="1" i="1" baseline="0">
              <a:solidFill>
                <a:srgbClr val="0070C0"/>
              </a:solidFill>
            </a:rPr>
            <a:t>PhotoPills,</a:t>
          </a:r>
          <a:r>
            <a:rPr lang="en-US" sz="1200" b="1" baseline="0">
              <a:solidFill>
                <a:srgbClr val="0070C0"/>
              </a:solidFill>
            </a:rPr>
            <a:t> makes an </a:t>
          </a:r>
          <a:r>
            <a:rPr lang="en-US" sz="1200" b="1" i="1" u="sng" baseline="0">
              <a:solidFill>
                <a:srgbClr val="00B0F0"/>
              </a:solidFill>
            </a:rPr>
            <a:t>unsuccessful</a:t>
          </a:r>
          <a:r>
            <a:rPr lang="en-US" sz="1200" b="1" baseline="0">
              <a:solidFill>
                <a:srgbClr val="0070C0"/>
              </a:solidFill>
            </a:rPr>
            <a:t> attempt to address these three critical factors with his app's </a:t>
          </a:r>
          <a:r>
            <a:rPr lang="en-US" sz="1200" b="1" i="1" baseline="0">
              <a:solidFill>
                <a:srgbClr val="0070C0"/>
              </a:solidFill>
            </a:rPr>
            <a:t>Advanced DoF Tool</a:t>
          </a:r>
          <a:r>
            <a:rPr lang="en-US" sz="1200" b="1" i="0" baseline="0">
              <a:solidFill>
                <a:srgbClr val="0070C0"/>
              </a:solidFill>
            </a:rPr>
            <a:t>.   He tried, but failed.  </a:t>
          </a:r>
          <a:r>
            <a:rPr lang="en-US" sz="1200" b="1" baseline="0">
              <a:solidFill>
                <a:srgbClr val="0070C0"/>
              </a:solidFill>
            </a:rPr>
            <a:t>See the </a:t>
          </a:r>
          <a:r>
            <a:rPr lang="en-US" sz="1200" b="1" i="1" baseline="0">
              <a:solidFill>
                <a:srgbClr val="00B0F0"/>
              </a:solidFill>
            </a:rPr>
            <a:t>"PhotoSpills"</a:t>
          </a:r>
          <a:r>
            <a:rPr lang="en-US" sz="1200" b="1" baseline="0">
              <a:solidFill>
                <a:srgbClr val="0070C0"/>
              </a:solidFill>
            </a:rPr>
            <a:t> tab, below.   </a:t>
          </a:r>
        </a:p>
        <a:p>
          <a:endParaRPr lang="en-US" sz="1200" b="1">
            <a:solidFill>
              <a:srgbClr val="0070C0"/>
            </a:solidFill>
          </a:endParaRPr>
        </a:p>
        <a:p>
          <a:br>
            <a:rPr lang="en-US" sz="1200" b="1">
              <a:solidFill>
                <a:srgbClr val="0070C0"/>
              </a:solidFill>
            </a:rPr>
          </a:br>
          <a:r>
            <a:rPr lang="en-US" sz="1800" b="1" i="0" u="none" strike="noStrike">
              <a:solidFill>
                <a:srgbClr val="0070C0"/>
              </a:solidFill>
              <a:effectLst/>
              <a:latin typeface="+mn-lt"/>
              <a:ea typeface="+mn-ea"/>
              <a:cs typeface="+mn-cs"/>
            </a:rPr>
            <a:t>2) </a:t>
          </a:r>
          <a:r>
            <a:rPr lang="en-US" sz="1200" b="1" i="0" u="none" strike="noStrike">
              <a:solidFill>
                <a:srgbClr val="FF0000"/>
              </a:solidFill>
              <a:effectLst/>
              <a:latin typeface="+mn-lt"/>
              <a:ea typeface="+mn-ea"/>
              <a:cs typeface="+mn-cs"/>
            </a:rPr>
            <a:t>Users</a:t>
          </a:r>
          <a:r>
            <a:rPr lang="en-US" sz="1200" b="1" i="0" u="none" strike="noStrike" baseline="0">
              <a:solidFill>
                <a:srgbClr val="FF0000"/>
              </a:solidFill>
              <a:effectLst/>
              <a:latin typeface="+mn-lt"/>
              <a:ea typeface="+mn-ea"/>
              <a:cs typeface="+mn-cs"/>
            </a:rPr>
            <a:t> of DoF calculators exhibit a </a:t>
          </a:r>
          <a:r>
            <a:rPr lang="en-US" sz="1200" b="1" i="1" u="sng" strike="noStrike" baseline="0">
              <a:solidFill>
                <a:srgbClr val="FF0000"/>
              </a:solidFill>
              <a:effectLst/>
              <a:latin typeface="+mn-lt"/>
              <a:ea typeface="+mn-ea"/>
              <a:cs typeface="+mn-cs"/>
            </a:rPr>
            <a:t>high probability</a:t>
          </a:r>
          <a:r>
            <a:rPr lang="en-US" sz="1200" b="1" i="0" u="none" strike="noStrike" baseline="0">
              <a:solidFill>
                <a:srgbClr val="FF0000"/>
              </a:solidFill>
              <a:effectLst/>
              <a:latin typeface="+mn-lt"/>
              <a:ea typeface="+mn-ea"/>
              <a:cs typeface="+mn-cs"/>
            </a:rPr>
            <a:t> of </a:t>
          </a:r>
          <a:r>
            <a:rPr lang="en-US" sz="1200" b="1" i="0" u="none" strike="noStrike">
              <a:solidFill>
                <a:srgbClr val="FF0000"/>
              </a:solidFill>
              <a:effectLst/>
              <a:latin typeface="+mn-lt"/>
              <a:ea typeface="+mn-ea"/>
              <a:cs typeface="+mn-cs"/>
            </a:rPr>
            <a:t>only </a:t>
          </a:r>
          <a:r>
            <a:rPr lang="en-US" sz="1200" b="1" i="1" u="sng" strike="noStrike">
              <a:solidFill>
                <a:srgbClr val="FF0000"/>
              </a:solidFill>
              <a:effectLst/>
              <a:latin typeface="+mn-lt"/>
              <a:ea typeface="+mn-ea"/>
              <a:cs typeface="+mn-cs"/>
            </a:rPr>
            <a:t>estimating the</a:t>
          </a:r>
          <a:r>
            <a:rPr lang="en-US" sz="1200" b="1" i="1" u="sng" strike="noStrike" baseline="0">
              <a:solidFill>
                <a:srgbClr val="FF0000"/>
              </a:solidFill>
              <a:effectLst/>
              <a:latin typeface="+mn-lt"/>
              <a:ea typeface="+mn-ea"/>
              <a:cs typeface="+mn-cs"/>
            </a:rPr>
            <a:t> distances</a:t>
          </a:r>
          <a:r>
            <a:rPr lang="en-US" sz="1200" b="1" i="0" u="none" strike="noStrike" baseline="0">
              <a:solidFill>
                <a:srgbClr val="FF0000"/>
              </a:solidFill>
              <a:effectLst/>
              <a:latin typeface="+mn-lt"/>
              <a:ea typeface="+mn-ea"/>
              <a:cs typeface="+mn-cs"/>
            </a:rPr>
            <a:t> associated with DoF or Hyperfocal Distance calculations.  </a:t>
          </a:r>
          <a:r>
            <a:rPr lang="en-US" sz="1200" b="1" i="0" u="none" strike="noStrike" baseline="0">
              <a:solidFill>
                <a:srgbClr val="0070C0"/>
              </a:solidFill>
              <a:effectLst/>
              <a:latin typeface="+mn-lt"/>
              <a:ea typeface="+mn-ea"/>
              <a:cs typeface="+mn-cs"/>
            </a:rPr>
            <a:t>Estimates are adequate for extremely Far distances, but the </a:t>
          </a:r>
          <a:r>
            <a:rPr lang="en-US" sz="1200" b="1" i="1" u="sng" strike="noStrike" baseline="0">
              <a:solidFill>
                <a:srgbClr val="00B0F0"/>
              </a:solidFill>
              <a:effectLst/>
              <a:latin typeface="+mn-lt"/>
              <a:ea typeface="+mn-ea"/>
              <a:cs typeface="+mn-cs"/>
            </a:rPr>
            <a:t>Near and </a:t>
          </a:r>
          <a:r>
            <a:rPr lang="en-US" sz="1200" b="1" i="1" u="sng" strike="noStrike">
              <a:solidFill>
                <a:srgbClr val="00B0F0"/>
              </a:solidFill>
              <a:effectLst/>
              <a:latin typeface="+mn-lt"/>
              <a:ea typeface="+mn-ea"/>
              <a:cs typeface="+mn-cs"/>
            </a:rPr>
            <a:t>Focus Distances should</a:t>
          </a:r>
          <a:r>
            <a:rPr lang="en-US" sz="1200" b="1" i="1" u="sng" strike="noStrike" baseline="0">
              <a:solidFill>
                <a:srgbClr val="00B0F0"/>
              </a:solidFill>
              <a:effectLst/>
              <a:latin typeface="+mn-lt"/>
              <a:ea typeface="+mn-ea"/>
              <a:cs typeface="+mn-cs"/>
            </a:rPr>
            <a:t> NEVER be estimated</a:t>
          </a:r>
          <a:r>
            <a:rPr lang="en-US" sz="1200" b="1" i="0" u="none" strike="noStrike" baseline="0">
              <a:solidFill>
                <a:srgbClr val="00B0F0"/>
              </a:solidFill>
              <a:effectLst/>
              <a:latin typeface="+mn-lt"/>
              <a:ea typeface="+mn-ea"/>
              <a:cs typeface="+mn-cs"/>
            </a:rPr>
            <a:t> </a:t>
          </a:r>
          <a:r>
            <a:rPr lang="en-US" sz="1200" b="1" i="0" u="none" strike="noStrike" baseline="0">
              <a:solidFill>
                <a:srgbClr val="0070C0"/>
              </a:solidFill>
              <a:effectLst/>
              <a:latin typeface="+mn-lt"/>
              <a:ea typeface="+mn-ea"/>
              <a:cs typeface="+mn-cs"/>
            </a:rPr>
            <a:t>- they should be </a:t>
          </a:r>
          <a:r>
            <a:rPr lang="en-US" sz="1200" b="1" i="1" u="sng" strike="noStrike" baseline="0">
              <a:solidFill>
                <a:srgbClr val="0070C0"/>
              </a:solidFill>
              <a:effectLst/>
              <a:latin typeface="+mn-lt"/>
              <a:ea typeface="+mn-ea"/>
              <a:cs typeface="+mn-cs"/>
            </a:rPr>
            <a:t>accurately</a:t>
          </a:r>
          <a:r>
            <a:rPr lang="en-US" sz="1200" b="1" i="0" u="none" strike="noStrike" baseline="0">
              <a:solidFill>
                <a:srgbClr val="0070C0"/>
              </a:solidFill>
              <a:effectLst/>
              <a:latin typeface="+mn-lt"/>
              <a:ea typeface="+mn-ea"/>
              <a:cs typeface="+mn-cs"/>
            </a:rPr>
            <a:t> measured.  This is a showstopper for seekers of </a:t>
          </a:r>
          <a:r>
            <a:rPr lang="en-US" sz="1200" b="1" i="1" u="sng" strike="noStrike" baseline="0">
              <a:solidFill>
                <a:srgbClr val="00B0F0"/>
              </a:solidFill>
              <a:effectLst/>
              <a:latin typeface="+mn-lt"/>
              <a:ea typeface="+mn-ea"/>
              <a:cs typeface="+mn-cs"/>
            </a:rPr>
            <a:t>convenience</a:t>
          </a:r>
          <a:r>
            <a:rPr lang="en-US" sz="1200" b="1" i="0" u="none" strike="noStrike">
              <a:solidFill>
                <a:srgbClr val="0070C0"/>
              </a:solidFill>
              <a:effectLst/>
              <a:latin typeface="+mn-lt"/>
              <a:ea typeface="+mn-ea"/>
              <a:cs typeface="+mn-cs"/>
            </a:rPr>
            <a:t>, who have not yet experienced the </a:t>
          </a:r>
          <a:r>
            <a:rPr lang="en-US" sz="1200" b="1" i="1" u="sng" strike="noStrike">
              <a:solidFill>
                <a:srgbClr val="00B0F0"/>
              </a:solidFill>
              <a:effectLst/>
              <a:latin typeface="+mn-lt"/>
              <a:ea typeface="+mn-ea"/>
              <a:cs typeface="+mn-cs"/>
            </a:rPr>
            <a:t>speed and accuracy</a:t>
          </a:r>
          <a:r>
            <a:rPr lang="en-US" sz="1200" b="1" i="0" u="none" strike="noStrike">
              <a:solidFill>
                <a:srgbClr val="0070C0"/>
              </a:solidFill>
              <a:effectLst/>
              <a:latin typeface="+mn-lt"/>
              <a:ea typeface="+mn-ea"/>
              <a:cs typeface="+mn-cs"/>
            </a:rPr>
            <a:t> of carrying</a:t>
          </a:r>
          <a:r>
            <a:rPr lang="en-US" sz="1200" b="1" i="0" u="none" strike="noStrike" baseline="0">
              <a:solidFill>
                <a:srgbClr val="0070C0"/>
              </a:solidFill>
              <a:effectLst/>
              <a:latin typeface="+mn-lt"/>
              <a:ea typeface="+mn-ea"/>
              <a:cs typeface="+mn-cs"/>
            </a:rPr>
            <a:t> and using a small, affordable, lightweight </a:t>
          </a:r>
          <a:r>
            <a:rPr lang="en-US" sz="1200" b="1" i="1" u="sng" strike="noStrike" baseline="0">
              <a:solidFill>
                <a:srgbClr val="00B0F0"/>
              </a:solidFill>
              <a:effectLst/>
              <a:latin typeface="+mn-lt"/>
              <a:ea typeface="+mn-ea"/>
              <a:cs typeface="+mn-cs"/>
            </a:rPr>
            <a:t>laser distance measure</a:t>
          </a:r>
          <a:r>
            <a:rPr lang="en-US" sz="1200" b="1" i="0" u="none" strike="noStrike" baseline="0">
              <a:solidFill>
                <a:srgbClr val="0070C0"/>
              </a:solidFill>
              <a:effectLst/>
              <a:latin typeface="+mn-lt"/>
              <a:ea typeface="+mn-ea"/>
              <a:cs typeface="+mn-cs"/>
            </a:rPr>
            <a:t>.  </a:t>
          </a:r>
          <a:r>
            <a:rPr lang="en-US" sz="1200" b="1" i="0" u="none" strike="noStrike">
              <a:solidFill>
                <a:srgbClr val="0070C0"/>
              </a:solidFill>
              <a:effectLst/>
              <a:latin typeface="+mn-lt"/>
              <a:ea typeface="+mn-ea"/>
              <a:cs typeface="+mn-cs"/>
            </a:rPr>
            <a:t>Use of a tape measure would be cumbersome, but that's not the</a:t>
          </a:r>
          <a:r>
            <a:rPr lang="en-US" sz="1200" b="1" i="0" u="none" strike="noStrike" baseline="0">
              <a:solidFill>
                <a:srgbClr val="0070C0"/>
              </a:solidFill>
              <a:effectLst/>
              <a:latin typeface="+mn-lt"/>
              <a:ea typeface="+mn-ea"/>
              <a:cs typeface="+mn-cs"/>
            </a:rPr>
            <a:t> case </a:t>
          </a:r>
          <a:r>
            <a:rPr lang="en-US" sz="1200" b="1" i="0" u="none" strike="noStrike">
              <a:solidFill>
                <a:srgbClr val="0070C0"/>
              </a:solidFill>
              <a:effectLst/>
              <a:latin typeface="+mn-lt"/>
              <a:ea typeface="+mn-ea"/>
              <a:cs typeface="+mn-cs"/>
            </a:rPr>
            <a:t>with a laser distance measure.  </a:t>
          </a:r>
          <a:r>
            <a:rPr lang="en-US" sz="1200" b="1" i="0" u="none" strike="noStrike" baseline="0">
              <a:solidFill>
                <a:srgbClr val="0070C0"/>
              </a:solidFill>
              <a:effectLst/>
              <a:latin typeface="+mn-lt"/>
              <a:ea typeface="+mn-ea"/>
              <a:cs typeface="+mn-cs"/>
            </a:rPr>
            <a:t>Still, some will always </a:t>
          </a:r>
          <a:r>
            <a:rPr lang="en-US" sz="1200" b="1" i="0" u="none" strike="noStrike">
              <a:solidFill>
                <a:srgbClr val="0070C0"/>
              </a:solidFill>
              <a:effectLst/>
              <a:latin typeface="+mn-lt"/>
              <a:ea typeface="+mn-ea"/>
              <a:cs typeface="+mn-cs"/>
            </a:rPr>
            <a:t>prefer to eschew precision, at</a:t>
          </a:r>
          <a:r>
            <a:rPr lang="en-US" sz="1200" b="1" i="0" u="none" strike="noStrike" baseline="0">
              <a:solidFill>
                <a:srgbClr val="0070C0"/>
              </a:solidFill>
              <a:effectLst/>
              <a:latin typeface="+mn-lt"/>
              <a:ea typeface="+mn-ea"/>
              <a:cs typeface="+mn-cs"/>
            </a:rPr>
            <a:t> best </a:t>
          </a:r>
          <a:r>
            <a:rPr lang="en-US" sz="1200" b="1" i="0" u="none" strike="noStrike">
              <a:solidFill>
                <a:srgbClr val="0070C0"/>
              </a:solidFill>
              <a:effectLst/>
              <a:latin typeface="+mn-lt"/>
              <a:ea typeface="+mn-ea"/>
              <a:cs typeface="+mn-cs"/>
            </a:rPr>
            <a:t>content to pace off the distances, for example, or to rely on inadequately graduated distance scales on manual focus lenses or</a:t>
          </a:r>
          <a:r>
            <a:rPr lang="en-US" sz="1200" b="1" i="0" u="none" strike="noStrike" baseline="0">
              <a:solidFill>
                <a:srgbClr val="0070C0"/>
              </a:solidFill>
              <a:effectLst/>
              <a:latin typeface="+mn-lt"/>
              <a:ea typeface="+mn-ea"/>
              <a:cs typeface="+mn-cs"/>
            </a:rPr>
            <a:t> the</a:t>
          </a:r>
          <a:r>
            <a:rPr lang="en-US" sz="1200" b="1" i="0" u="none" strike="noStrike">
              <a:solidFill>
                <a:srgbClr val="0070C0"/>
              </a:solidFill>
              <a:effectLst/>
              <a:latin typeface="+mn-lt"/>
              <a:ea typeface="+mn-ea"/>
              <a:cs typeface="+mn-cs"/>
            </a:rPr>
            <a:t> poorly graduated distance</a:t>
          </a:r>
          <a:r>
            <a:rPr lang="en-US" sz="1200" b="1" i="0" u="none" strike="noStrike" baseline="0">
              <a:solidFill>
                <a:srgbClr val="0070C0"/>
              </a:solidFill>
              <a:effectLst/>
              <a:latin typeface="+mn-lt"/>
              <a:ea typeface="+mn-ea"/>
              <a:cs typeface="+mn-cs"/>
            </a:rPr>
            <a:t> </a:t>
          </a:r>
          <a:r>
            <a:rPr lang="en-US" sz="1200" b="1" i="0" u="none" strike="noStrike">
              <a:solidFill>
                <a:srgbClr val="0070C0"/>
              </a:solidFill>
              <a:effectLst/>
              <a:latin typeface="+mn-lt"/>
              <a:ea typeface="+mn-ea"/>
              <a:cs typeface="+mn-cs"/>
            </a:rPr>
            <a:t>scales displayed in the electronic viewfinders</a:t>
          </a:r>
          <a:r>
            <a:rPr lang="en-US" sz="1200" b="1" i="0" u="none" strike="noStrike" baseline="0">
              <a:solidFill>
                <a:srgbClr val="0070C0"/>
              </a:solidFill>
              <a:effectLst/>
              <a:latin typeface="+mn-lt"/>
              <a:ea typeface="+mn-ea"/>
              <a:cs typeface="+mn-cs"/>
            </a:rPr>
            <a:t> of some cameras</a:t>
          </a:r>
          <a:r>
            <a:rPr lang="en-US" sz="1200" b="1" i="0" u="none" strike="noStrike">
              <a:solidFill>
                <a:srgbClr val="0070C0"/>
              </a:solidFill>
              <a:effectLst/>
              <a:latin typeface="+mn-lt"/>
              <a:ea typeface="+mn-ea"/>
              <a:cs typeface="+mn-cs"/>
            </a:rPr>
            <a:t>, or to simply</a:t>
          </a:r>
          <a:r>
            <a:rPr lang="en-US" sz="1200" b="1" i="0" u="none" strike="noStrike" baseline="0">
              <a:solidFill>
                <a:srgbClr val="0070C0"/>
              </a:solidFill>
              <a:effectLst/>
              <a:latin typeface="+mn-lt"/>
              <a:ea typeface="+mn-ea"/>
              <a:cs typeface="+mn-cs"/>
            </a:rPr>
            <a:t> </a:t>
          </a:r>
          <a:r>
            <a:rPr lang="en-US" sz="1200" b="1" i="1" u="sng" strike="noStrike" baseline="0">
              <a:solidFill>
                <a:srgbClr val="0070C0"/>
              </a:solidFill>
              <a:effectLst/>
              <a:latin typeface="+mn-lt"/>
              <a:ea typeface="+mn-ea"/>
              <a:cs typeface="+mn-cs"/>
            </a:rPr>
            <a:t>guess</a:t>
          </a:r>
          <a:r>
            <a:rPr lang="en-US" sz="1200" b="1" i="0" u="none" strike="noStrike">
              <a:solidFill>
                <a:srgbClr val="0070C0"/>
              </a:solidFill>
              <a:effectLst/>
              <a:latin typeface="+mn-lt"/>
              <a:ea typeface="+mn-ea"/>
              <a:cs typeface="+mn-cs"/>
            </a:rPr>
            <a:t> at the distances.  </a:t>
          </a:r>
          <a:r>
            <a:rPr lang="en-US" sz="1200" b="1" i="1" u="sng" strike="noStrike">
              <a:solidFill>
                <a:srgbClr val="00B0F0"/>
              </a:solidFill>
              <a:effectLst/>
              <a:latin typeface="+mn-lt"/>
              <a:ea typeface="+mn-ea"/>
              <a:cs typeface="+mn-cs"/>
            </a:rPr>
            <a:t>When</a:t>
          </a:r>
          <a:r>
            <a:rPr lang="en-US" sz="1200" b="1" i="1" u="sng" strike="noStrike" baseline="0">
              <a:solidFill>
                <a:srgbClr val="00B0F0"/>
              </a:solidFill>
              <a:effectLst/>
              <a:latin typeface="+mn-lt"/>
              <a:ea typeface="+mn-ea"/>
              <a:cs typeface="+mn-cs"/>
            </a:rPr>
            <a:t> g</a:t>
          </a:r>
          <a:r>
            <a:rPr lang="en-US" sz="1200" b="1" i="1" u="sng" strike="noStrike">
              <a:solidFill>
                <a:srgbClr val="00B0F0"/>
              </a:solidFill>
              <a:effectLst/>
              <a:latin typeface="+mn-lt"/>
              <a:ea typeface="+mn-ea"/>
              <a:cs typeface="+mn-cs"/>
            </a:rPr>
            <a:t>arbage goes into DoF</a:t>
          </a:r>
          <a:r>
            <a:rPr lang="en-US" sz="1200" b="1" i="1" u="sng" strike="noStrike" baseline="0">
              <a:solidFill>
                <a:srgbClr val="00B0F0"/>
              </a:solidFill>
              <a:effectLst/>
              <a:latin typeface="+mn-lt"/>
              <a:ea typeface="+mn-ea"/>
              <a:cs typeface="+mn-cs"/>
            </a:rPr>
            <a:t> calculations, garbage comes out.</a:t>
          </a:r>
          <a:r>
            <a:rPr lang="en-US" sz="1200" b="1" i="0" u="none" strike="noStrike" baseline="0">
              <a:solidFill>
                <a:srgbClr val="0070C0"/>
              </a:solidFill>
              <a:effectLst/>
              <a:latin typeface="+mn-lt"/>
              <a:ea typeface="+mn-ea"/>
              <a:cs typeface="+mn-cs"/>
            </a:rPr>
            <a:t>   </a:t>
          </a:r>
          <a:r>
            <a:rPr lang="en-US" sz="1200" b="1" baseline="0">
              <a:solidFill>
                <a:srgbClr val="FF0000"/>
              </a:solidFill>
              <a:effectLst/>
              <a:latin typeface="+mn-lt"/>
              <a:ea typeface="+mn-ea"/>
              <a:cs typeface="+mn-cs"/>
            </a:rPr>
            <a:t>Disappointment is guaranteed and the MYTH is perpetuated - that DoF calculations are unreliable.</a:t>
          </a:r>
          <a:br>
            <a:rPr lang="en-US" sz="1200" b="1">
              <a:solidFill>
                <a:srgbClr val="0070C0"/>
              </a:solidFill>
            </a:rPr>
          </a:br>
          <a:endParaRPr lang="en-US" sz="1200" b="1">
            <a:solidFill>
              <a:srgbClr val="0070C0"/>
            </a:solidFill>
          </a:endParaRPr>
        </a:p>
        <a:p>
          <a:br>
            <a:rPr lang="en-US" sz="1200" b="1">
              <a:solidFill>
                <a:srgbClr val="0070C0"/>
              </a:solidFill>
            </a:rPr>
          </a:br>
          <a:r>
            <a:rPr lang="en-US" sz="1800" b="1" i="0" u="none" strike="noStrike">
              <a:solidFill>
                <a:srgbClr val="0070C0"/>
              </a:solidFill>
              <a:effectLst/>
              <a:latin typeface="+mn-lt"/>
              <a:ea typeface="+mn-ea"/>
              <a:cs typeface="+mn-cs"/>
            </a:rPr>
            <a:t>3) </a:t>
          </a:r>
          <a:r>
            <a:rPr lang="en-US" sz="1200" b="1" i="0" u="none" strike="noStrike">
              <a:solidFill>
                <a:srgbClr val="FF0000"/>
              </a:solidFill>
              <a:effectLst/>
              <a:latin typeface="+mn-lt"/>
              <a:ea typeface="+mn-ea"/>
              <a:cs typeface="+mn-cs"/>
            </a:rPr>
            <a:t>Users of DoF calculators are often insufficiently meticulous when focusing,</a:t>
          </a:r>
          <a:r>
            <a:rPr lang="en-US" sz="1200" b="1" i="0" u="none" strike="noStrike">
              <a:solidFill>
                <a:srgbClr val="00B0F0"/>
              </a:solidFill>
              <a:effectLst/>
              <a:latin typeface="+mn-lt"/>
              <a:ea typeface="+mn-ea"/>
              <a:cs typeface="+mn-cs"/>
            </a:rPr>
            <a:t> failing to recognize the need for precision when </a:t>
          </a:r>
          <a:r>
            <a:rPr lang="en-US" sz="1200" b="1" i="0" u="none" strike="noStrike" baseline="0">
              <a:solidFill>
                <a:srgbClr val="00B0F0"/>
              </a:solidFill>
              <a:effectLst/>
              <a:latin typeface="+mn-lt"/>
              <a:ea typeface="+mn-ea"/>
              <a:cs typeface="+mn-cs"/>
            </a:rPr>
            <a:t>shooting with the widest possible aperture that provides sufficient DoF</a:t>
          </a:r>
          <a:r>
            <a:rPr lang="en-US" sz="1200" b="1" i="0" u="none" strike="noStrike">
              <a:solidFill>
                <a:srgbClr val="00B0F0"/>
              </a:solidFill>
              <a:effectLst/>
              <a:latin typeface="+mn-lt"/>
              <a:ea typeface="+mn-ea"/>
              <a:cs typeface="+mn-cs"/>
            </a:rPr>
            <a:t>.  It should be obvious</a:t>
          </a:r>
          <a:r>
            <a:rPr lang="en-US" sz="1200" b="1" i="0" u="none" strike="noStrike" baseline="0">
              <a:solidFill>
                <a:srgbClr val="00B0F0"/>
              </a:solidFill>
              <a:effectLst/>
              <a:latin typeface="+mn-lt"/>
              <a:ea typeface="+mn-ea"/>
              <a:cs typeface="+mn-cs"/>
            </a:rPr>
            <a:t> that if a user sloppily f</a:t>
          </a:r>
          <a:r>
            <a:rPr lang="en-US" sz="1200" b="1" i="0" u="none" strike="noStrike">
              <a:solidFill>
                <a:srgbClr val="00B0F0"/>
              </a:solidFill>
              <a:effectLst/>
              <a:latin typeface="+mn-lt"/>
              <a:ea typeface="+mn-ea"/>
              <a:cs typeface="+mn-cs"/>
            </a:rPr>
            <a:t>ocuses</a:t>
          </a:r>
          <a:r>
            <a:rPr lang="en-US" sz="1200" b="1" i="0" u="none" strike="noStrike" baseline="0">
              <a:solidFill>
                <a:srgbClr val="00B0F0"/>
              </a:solidFill>
              <a:effectLst/>
              <a:latin typeface="+mn-lt"/>
              <a:ea typeface="+mn-ea"/>
              <a:cs typeface="+mn-cs"/>
            </a:rPr>
            <a:t> in front of or beyond a calculated focus distance, the Fars or Nears, respectively, will </a:t>
          </a:r>
          <a:r>
            <a:rPr lang="en-US" sz="1200" b="1" i="1" u="sng" strike="noStrike" baseline="0">
              <a:solidFill>
                <a:srgbClr val="00B0F0"/>
              </a:solidFill>
              <a:effectLst/>
              <a:latin typeface="+mn-lt"/>
              <a:ea typeface="+mn-ea"/>
              <a:cs typeface="+mn-cs"/>
            </a:rPr>
            <a:t>NOT</a:t>
          </a:r>
          <a:r>
            <a:rPr lang="en-US" sz="1200" b="1" i="0" u="none" strike="noStrike" baseline="0">
              <a:solidFill>
                <a:srgbClr val="00B0F0"/>
              </a:solidFill>
              <a:effectLst/>
              <a:latin typeface="+mn-lt"/>
              <a:ea typeface="+mn-ea"/>
              <a:cs typeface="+mn-cs"/>
            </a:rPr>
            <a:t> satisfy their Desired Final Image Resolution, at the anticipated Enlargement Factor and Viewing Distance.  </a:t>
          </a:r>
          <a:r>
            <a:rPr lang="en-US" sz="1200" b="1" i="0" u="none" strike="noStrike" baseline="0">
              <a:solidFill>
                <a:srgbClr val="0070C0"/>
              </a:solidFill>
              <a:effectLst/>
              <a:latin typeface="+mn-lt"/>
              <a:ea typeface="+mn-ea"/>
              <a:cs typeface="+mn-cs"/>
            </a:rPr>
            <a:t>I strongly suspect t</a:t>
          </a:r>
          <a:r>
            <a:rPr lang="en-US" sz="1200" b="1" i="0" u="none" strike="noStrike">
              <a:solidFill>
                <a:srgbClr val="0070C0"/>
              </a:solidFill>
              <a:effectLst/>
              <a:latin typeface="+mn-lt"/>
              <a:ea typeface="+mn-ea"/>
              <a:cs typeface="+mn-cs"/>
            </a:rPr>
            <a:t>his is why Rafael Pons, of </a:t>
          </a:r>
          <a:r>
            <a:rPr lang="en-US" sz="1200" b="1" i="1" u="none" strike="noStrike">
              <a:solidFill>
                <a:srgbClr val="0070C0"/>
              </a:solidFill>
              <a:effectLst/>
              <a:latin typeface="+mn-lt"/>
              <a:ea typeface="+mn-ea"/>
              <a:cs typeface="+mn-cs"/>
            </a:rPr>
            <a:t>PhotoPills</a:t>
          </a:r>
          <a:r>
            <a:rPr lang="en-US" sz="1200" b="1" i="0" u="none" strike="noStrike">
              <a:solidFill>
                <a:srgbClr val="0070C0"/>
              </a:solidFill>
              <a:effectLst/>
              <a:latin typeface="+mn-lt"/>
              <a:ea typeface="+mn-ea"/>
              <a:cs typeface="+mn-cs"/>
            </a:rPr>
            <a:t>, strongly recommends focusing "a little bit beyond the calculated Hyperfocal Distance, because soft Nears are more easily tolerated than a soft Infinity." In his</a:t>
          </a:r>
          <a:r>
            <a:rPr lang="en-US" sz="1200" b="1" i="0" u="none" strike="noStrike" baseline="0">
              <a:solidFill>
                <a:srgbClr val="0070C0"/>
              </a:solidFill>
              <a:effectLst/>
              <a:latin typeface="+mn-lt"/>
              <a:ea typeface="+mn-ea"/>
              <a:cs typeface="+mn-cs"/>
            </a:rPr>
            <a:t> own</a:t>
          </a:r>
          <a:r>
            <a:rPr lang="en-US" sz="1200" b="1" i="0" u="none" strike="noStrike">
              <a:solidFill>
                <a:srgbClr val="0070C0"/>
              </a:solidFill>
              <a:effectLst/>
              <a:latin typeface="+mn-lt"/>
              <a:ea typeface="+mn-ea"/>
              <a:cs typeface="+mn-cs"/>
            </a:rPr>
            <a:t> words, Pons is expressing his expectation that users of his DoF tool will not exercise precision when focusing,</a:t>
          </a:r>
          <a:r>
            <a:rPr lang="en-US" sz="1200" b="1" i="0" u="none" strike="noStrike" baseline="0">
              <a:solidFill>
                <a:srgbClr val="0070C0"/>
              </a:solidFill>
              <a:effectLst/>
              <a:latin typeface="+mn-lt"/>
              <a:ea typeface="+mn-ea"/>
              <a:cs typeface="+mn-cs"/>
            </a:rPr>
            <a:t> </a:t>
          </a:r>
          <a:r>
            <a:rPr lang="en-US" sz="1200" b="1" i="1" u="sng" strike="noStrike" baseline="0">
              <a:solidFill>
                <a:srgbClr val="FF0000"/>
              </a:solidFill>
              <a:effectLst/>
              <a:latin typeface="+mn-lt"/>
              <a:ea typeface="+mn-ea"/>
              <a:cs typeface="+mn-cs"/>
            </a:rPr>
            <a:t>thus he is actually encouraging his users to fail, toward the least unacceptable outcome.</a:t>
          </a:r>
          <a:r>
            <a:rPr lang="en-US" sz="1200" b="1" i="0" u="none" strike="noStrike" baseline="0">
              <a:solidFill>
                <a:srgbClr val="0070C0"/>
              </a:solidFill>
              <a:effectLst/>
              <a:latin typeface="+mn-lt"/>
              <a:ea typeface="+mn-ea"/>
              <a:cs typeface="+mn-cs"/>
            </a:rPr>
            <a:t> </a:t>
          </a:r>
          <a:r>
            <a:rPr lang="en-US" sz="1200" b="1" i="0" u="none" strike="noStrike">
              <a:solidFill>
                <a:srgbClr val="0070C0"/>
              </a:solidFill>
              <a:effectLst/>
              <a:latin typeface="+mn-lt"/>
              <a:ea typeface="+mn-ea"/>
              <a:cs typeface="+mn-cs"/>
            </a:rPr>
            <a:t>And, in my opinion, his</a:t>
          </a:r>
          <a:r>
            <a:rPr lang="en-US" sz="1200" b="1" i="0" u="none" strike="noStrike" baseline="0">
              <a:solidFill>
                <a:srgbClr val="0070C0"/>
              </a:solidFill>
              <a:effectLst/>
              <a:latin typeface="+mn-lt"/>
              <a:ea typeface="+mn-ea"/>
              <a:cs typeface="+mn-cs"/>
            </a:rPr>
            <a:t> app's </a:t>
          </a:r>
          <a:r>
            <a:rPr lang="en-US" sz="1200" b="1" i="1" u="none" strike="noStrike" baseline="0">
              <a:solidFill>
                <a:srgbClr val="0070C0"/>
              </a:solidFill>
              <a:effectLst/>
              <a:latin typeface="+mn-lt"/>
              <a:ea typeface="+mn-ea"/>
              <a:cs typeface="+mn-cs"/>
            </a:rPr>
            <a:t>Augmented Reality </a:t>
          </a:r>
          <a:r>
            <a:rPr lang="en-US" sz="1200" b="1" i="0" u="none" strike="noStrike" baseline="0">
              <a:solidFill>
                <a:srgbClr val="0070C0"/>
              </a:solidFill>
              <a:effectLst/>
              <a:latin typeface="+mn-lt"/>
              <a:ea typeface="+mn-ea"/>
              <a:cs typeface="+mn-cs"/>
            </a:rPr>
            <a:t>feature can't help but introduce errors.  </a:t>
          </a:r>
          <a:r>
            <a:rPr lang="en-US" sz="1200" b="1" baseline="0">
              <a:solidFill>
                <a:srgbClr val="FF0000"/>
              </a:solidFill>
              <a:effectLst/>
              <a:latin typeface="+mn-lt"/>
              <a:ea typeface="+mn-ea"/>
              <a:cs typeface="+mn-cs"/>
            </a:rPr>
            <a:t>Disappointment is guaranteed and the MYTH is perpetuated - that DoF calculations are unreliable.</a:t>
          </a:r>
          <a:br>
            <a:rPr lang="en-US" sz="1200" b="1">
              <a:solidFill>
                <a:srgbClr val="0070C0"/>
              </a:solidFill>
            </a:rPr>
          </a:br>
          <a:br>
            <a:rPr lang="en-US" sz="1200" b="1">
              <a:solidFill>
                <a:srgbClr val="0070C0"/>
              </a:solidFill>
            </a:rPr>
          </a:br>
          <a:endParaRPr lang="en-US" sz="1200" b="1">
            <a:solidFill>
              <a:srgbClr val="0070C0"/>
            </a:solidFill>
          </a:endParaRPr>
        </a:p>
        <a:p>
          <a:br>
            <a:rPr lang="en-US" sz="1200" b="1">
              <a:solidFill>
                <a:srgbClr val="0070C0"/>
              </a:solidFill>
            </a:rPr>
          </a:br>
          <a:r>
            <a:rPr lang="en-US" sz="1400" b="1">
              <a:solidFill>
                <a:srgbClr val="7030A0"/>
              </a:solidFill>
              <a:latin typeface="+mn-lt"/>
              <a:ea typeface="+mn-ea"/>
              <a:cs typeface="+mn-cs"/>
            </a:rPr>
            <a:t>When the goal is to get everything in the frame, "acceptably sharp," we </a:t>
          </a:r>
          <a:r>
            <a:rPr lang="en-US" sz="1400" b="1">
              <a:solidFill>
                <a:srgbClr val="7030A0"/>
              </a:solidFill>
            </a:rPr>
            <a:t>should MEASURE</a:t>
          </a:r>
          <a:r>
            <a:rPr lang="en-US" sz="1400" b="1" baseline="0">
              <a:solidFill>
                <a:srgbClr val="7030A0"/>
              </a:solidFill>
            </a:rPr>
            <a:t> all distances with precision.  </a:t>
          </a:r>
          <a:r>
            <a:rPr lang="en-US" sz="1400" b="1" baseline="0">
              <a:solidFill>
                <a:srgbClr val="00B050"/>
              </a:solidFill>
            </a:rPr>
            <a:t>Consider that properly customized DoF calculations will enable you to use the fastest possible shutter speed (largest possible aperture), yet still capture sufficient DoF to satisfy your individual expectation of a Desired Final Image Resolution, for an anticipated enlargement factor and viewing distance</a:t>
          </a:r>
          <a:r>
            <a:rPr lang="en-US" sz="1400" b="1" u="none" baseline="0">
              <a:solidFill>
                <a:srgbClr val="7030A0"/>
              </a:solidFill>
            </a:rPr>
            <a:t>.   There's no need to suffer longer than necessary exposures, born of stopping down further than was necessary for sufficient DoF.  </a:t>
          </a:r>
          <a:r>
            <a:rPr lang="en-US" sz="1400" b="1" i="1" u="none" baseline="0">
              <a:solidFill>
                <a:srgbClr val="7030A0"/>
              </a:solidFill>
            </a:rPr>
            <a:t>Let loose with your inner nerd - using a laser distance measure is fast and accurate.  The alternative is to throw in the towel and CHOOSE to roll the dice, crossing your fingers with every exposure, having simply </a:t>
          </a:r>
          <a:r>
            <a:rPr lang="en-US" sz="1400" b="1" i="1" u="sng" baseline="0">
              <a:solidFill>
                <a:srgbClr val="7030A0"/>
              </a:solidFill>
            </a:rPr>
            <a:t>guessed</a:t>
          </a:r>
          <a:r>
            <a:rPr lang="en-US" sz="1400" b="1" i="1" u="none" baseline="0">
              <a:solidFill>
                <a:srgbClr val="7030A0"/>
              </a:solidFill>
            </a:rPr>
            <a:t> where to focus and what aperture to use, only hoping to achieve "acceptable sharpness."  </a:t>
          </a:r>
          <a:br>
            <a:rPr lang="en-US" sz="1400" b="1" i="1" u="none" baseline="0">
              <a:solidFill>
                <a:srgbClr val="7030A0"/>
              </a:solidFill>
            </a:rPr>
          </a:br>
          <a:br>
            <a:rPr lang="en-US" sz="1400" b="1" i="1" u="none" baseline="0">
              <a:solidFill>
                <a:srgbClr val="7030A0"/>
              </a:solidFill>
            </a:rPr>
          </a:br>
          <a:r>
            <a:rPr lang="en-US" sz="1400" b="1" baseline="0">
              <a:solidFill>
                <a:srgbClr val="00B050"/>
              </a:solidFill>
            </a:rPr>
            <a:t>Hint: </a:t>
          </a:r>
          <a:r>
            <a:rPr lang="en-US" sz="1400" b="1" i="1" baseline="0">
              <a:solidFill>
                <a:srgbClr val="7030A0"/>
              </a:solidFill>
            </a:rPr>
            <a:t>Use a laser distance measure and focus with precision at the properly calculated distance,</a:t>
          </a:r>
          <a:r>
            <a:rPr lang="en-US" sz="1400" b="1" baseline="0">
              <a:solidFill>
                <a:srgbClr val="00B050"/>
              </a:solidFill>
            </a:rPr>
            <a:t> by relying on the </a:t>
          </a:r>
          <a:r>
            <a:rPr lang="en-US" sz="1400" b="1" i="1" u="sng" baseline="0">
              <a:solidFill>
                <a:srgbClr val="7030A0"/>
              </a:solidFill>
            </a:rPr>
            <a:t>accuracy</a:t>
          </a:r>
          <a:r>
            <a:rPr lang="en-US" sz="1400" b="1" baseline="0">
              <a:solidFill>
                <a:srgbClr val="00B050"/>
              </a:solidFill>
            </a:rPr>
            <a:t> of </a:t>
          </a:r>
          <a:r>
            <a:rPr lang="en-US" sz="1400" b="1" i="1" baseline="0">
              <a:solidFill>
                <a:srgbClr val="7030A0"/>
              </a:solidFill>
            </a:rPr>
            <a:t>Back Button Auto-Focus</a:t>
          </a:r>
          <a:r>
            <a:rPr lang="en-US" sz="1400" b="1" baseline="0">
              <a:solidFill>
                <a:srgbClr val="00B050"/>
              </a:solidFill>
            </a:rPr>
            <a:t> with auto-focusing lenses, especially with short lenses, that are inherently difficult to focus at any precise distance, manually, even with a Focus Peaking feature.</a:t>
          </a:r>
          <a:endParaRPr lang="en-US" sz="1200" b="1">
            <a:solidFill>
              <a:srgbClr val="00B050"/>
            </a:solidFill>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1</xdr:colOff>
      <xdr:row>1</xdr:row>
      <xdr:rowOff>81638</xdr:rowOff>
    </xdr:from>
    <xdr:to>
      <xdr:col>19</xdr:col>
      <xdr:colOff>299358</xdr:colOff>
      <xdr:row>217</xdr:row>
      <xdr:rowOff>5443</xdr:rowOff>
    </xdr:to>
    <xdr:sp macro="" textlink="">
      <xdr:nvSpPr>
        <xdr:cNvPr id="2" name="TextBox 1">
          <a:extLst>
            <a:ext uri="{FF2B5EF4-FFF2-40B4-BE49-F238E27FC236}">
              <a16:creationId xmlns:a16="http://schemas.microsoft.com/office/drawing/2014/main" id="{00000000-0008-0000-0700-000002000000}"/>
            </a:ext>
          </a:extLst>
        </xdr:cNvPr>
        <xdr:cNvSpPr txBox="1"/>
      </xdr:nvSpPr>
      <xdr:spPr>
        <a:xfrm>
          <a:off x="283030" y="266695"/>
          <a:ext cx="12055928" cy="3989614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solidFill>
                <a:srgbClr val="00B0F0"/>
              </a:solidFill>
              <a:effectLst/>
              <a:latin typeface="+mn-lt"/>
              <a:ea typeface="+mn-ea"/>
              <a:cs typeface="+mn-cs"/>
            </a:rPr>
            <a:t>Desired Final Image Resolution</a:t>
          </a:r>
          <a:r>
            <a:rPr lang="en-US" sz="1800">
              <a:solidFill>
                <a:srgbClr val="00B0F0"/>
              </a:solidFill>
              <a:effectLst/>
              <a:latin typeface="+mn-lt"/>
              <a:ea typeface="+mn-ea"/>
              <a:cs typeface="+mn-cs"/>
            </a:rPr>
            <a:t> </a:t>
          </a:r>
          <a:br>
            <a:rPr lang="en-US" sz="1800">
              <a:solidFill>
                <a:srgbClr val="00B0F0"/>
              </a:solidFill>
              <a:effectLst/>
              <a:latin typeface="+mn-lt"/>
              <a:ea typeface="+mn-ea"/>
              <a:cs typeface="+mn-cs"/>
            </a:rPr>
          </a:br>
          <a:r>
            <a:rPr lang="en-US" sz="1400">
              <a:solidFill>
                <a:srgbClr val="0070C0"/>
              </a:solidFill>
              <a:effectLst/>
              <a:latin typeface="+mn-lt"/>
              <a:ea typeface="+mn-ea"/>
              <a:cs typeface="+mn-cs"/>
            </a:rPr>
            <a:t>(expressed as lp/mm for a 25cm viewing distance)</a:t>
          </a:r>
        </a:p>
        <a:p>
          <a:pPr marL="0" marR="0" lvl="0" indent="0" defTabSz="914400" eaLnBrk="1" fontAlgn="auto" latinLnBrk="0" hangingPunct="1">
            <a:lnSpc>
              <a:spcPct val="100000"/>
            </a:lnSpc>
            <a:spcBef>
              <a:spcPts val="0"/>
            </a:spcBef>
            <a:spcAft>
              <a:spcPts val="0"/>
            </a:spcAft>
            <a:buClrTx/>
            <a:buSzTx/>
            <a:buFontTx/>
            <a:buNone/>
            <a:tabLst/>
            <a:defRPr/>
          </a:pPr>
          <a:br>
            <a:rPr lang="en-US" sz="1100" b="1">
              <a:solidFill>
                <a:srgbClr val="0070C0"/>
              </a:solidFill>
              <a:effectLst/>
              <a:latin typeface="+mn-lt"/>
              <a:ea typeface="+mn-ea"/>
              <a:cs typeface="+mn-cs"/>
            </a:rPr>
          </a:br>
          <a:r>
            <a:rPr lang="en-US" sz="1400" b="1" i="0">
              <a:solidFill>
                <a:srgbClr val="FF0000"/>
              </a:solidFill>
              <a:effectLst/>
              <a:latin typeface="+mn-lt"/>
              <a:ea typeface="+mn-ea"/>
              <a:cs typeface="+mn-cs"/>
            </a:rPr>
            <a:t>Users who share the </a:t>
          </a:r>
          <a:r>
            <a:rPr lang="en-US" sz="1400" b="1" i="1" u="sng">
              <a:solidFill>
                <a:srgbClr val="FF0000"/>
              </a:solidFill>
              <a:effectLst/>
              <a:latin typeface="+mn-lt"/>
              <a:ea typeface="+mn-ea"/>
              <a:cs typeface="+mn-cs"/>
            </a:rPr>
            <a:t>same</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size sensor or film format do </a:t>
          </a:r>
          <a:r>
            <a:rPr lang="en-US" sz="1400" b="1" i="1" u="sng">
              <a:solidFill>
                <a:srgbClr val="FF0000"/>
              </a:solidFill>
              <a:effectLst/>
              <a:latin typeface="+mn-lt"/>
              <a:ea typeface="+mn-ea"/>
              <a:cs typeface="+mn-cs"/>
            </a:rPr>
            <a:t>not</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all share an</a:t>
          </a:r>
          <a:r>
            <a:rPr lang="en-US" sz="1400" b="1" i="0" baseline="0">
              <a:solidFill>
                <a:srgbClr val="FF0000"/>
              </a:solidFill>
              <a:effectLst/>
              <a:latin typeface="+mn-lt"/>
              <a:ea typeface="+mn-ea"/>
              <a:cs typeface="+mn-cs"/>
            </a:rPr>
            <a:t> </a:t>
          </a:r>
          <a:r>
            <a:rPr lang="en-US" sz="1400" b="1" i="1" u="sng" baseline="0">
              <a:solidFill>
                <a:srgbClr val="FF0000"/>
              </a:solidFill>
              <a:effectLst/>
              <a:latin typeface="+mn-lt"/>
              <a:ea typeface="+mn-ea"/>
              <a:cs typeface="+mn-cs"/>
            </a:rPr>
            <a:t>identical expectation</a:t>
          </a:r>
          <a:r>
            <a:rPr lang="en-US" sz="1400" b="1" i="1" u="none" baseline="0">
              <a:solidFill>
                <a:srgbClr val="FF0000"/>
              </a:solidFill>
              <a:effectLst/>
              <a:latin typeface="+mn-lt"/>
              <a:ea typeface="+mn-ea"/>
              <a:cs typeface="+mn-cs"/>
            </a:rPr>
            <a:t>  </a:t>
          </a:r>
          <a:r>
            <a:rPr lang="en-US" sz="1400" b="1" i="0" u="none" baseline="0">
              <a:solidFill>
                <a:srgbClr val="FF0000"/>
              </a:solidFill>
              <a:effectLst/>
              <a:latin typeface="+mn-lt"/>
              <a:ea typeface="+mn-ea"/>
              <a:cs typeface="+mn-cs"/>
            </a:rPr>
            <a:t>f</a:t>
          </a:r>
          <a:r>
            <a:rPr lang="en-US" sz="1400" b="1" i="0" baseline="0">
              <a:solidFill>
                <a:srgbClr val="FF0000"/>
              </a:solidFill>
              <a:effectLst/>
              <a:latin typeface="+mn-lt"/>
              <a:ea typeface="+mn-ea"/>
              <a:cs typeface="+mn-cs"/>
            </a:rPr>
            <a:t>or "acceptable sharpness,"</a:t>
          </a:r>
          <a:r>
            <a:rPr lang="en-US" sz="1400" b="1" i="0">
              <a:solidFill>
                <a:srgbClr val="FF0000"/>
              </a:solidFill>
              <a:effectLst/>
              <a:latin typeface="+mn-lt"/>
              <a:ea typeface="+mn-ea"/>
              <a:cs typeface="+mn-cs"/>
            </a:rPr>
            <a:t> even if a</a:t>
          </a:r>
          <a:r>
            <a:rPr lang="en-US" sz="1400" b="1" i="0" baseline="0">
              <a:solidFill>
                <a:srgbClr val="FF0000"/>
              </a:solidFill>
              <a:effectLst/>
              <a:latin typeface="+mn-lt"/>
              <a:ea typeface="+mn-ea"/>
              <a:cs typeface="+mn-cs"/>
            </a:rPr>
            <a:t> few users </a:t>
          </a:r>
          <a:r>
            <a:rPr lang="en-US" sz="1400" b="1" i="1" u="sng" baseline="0">
              <a:solidFill>
                <a:srgbClr val="FF0000"/>
              </a:solidFill>
              <a:effectLst/>
              <a:latin typeface="+mn-lt"/>
              <a:ea typeface="+mn-ea"/>
              <a:cs typeface="+mn-cs"/>
            </a:rPr>
            <a:t>randomly happen</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to share the </a:t>
          </a:r>
          <a:r>
            <a:rPr lang="en-US" sz="1400" b="1" i="1" u="sng" baseline="0">
              <a:solidFill>
                <a:srgbClr val="FF0000"/>
              </a:solidFill>
              <a:effectLst/>
              <a:latin typeface="+mn-lt"/>
              <a:ea typeface="+mn-ea"/>
              <a:cs typeface="+mn-cs"/>
            </a:rPr>
            <a:t>exact same expectations</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for Minimum Anticipated </a:t>
          </a:r>
          <a:r>
            <a:rPr lang="en-US" sz="1400" b="1" i="0">
              <a:solidFill>
                <a:srgbClr val="FF0000"/>
              </a:solidFill>
              <a:effectLst/>
              <a:latin typeface="+mn-lt"/>
              <a:ea typeface="+mn-ea"/>
              <a:cs typeface="+mn-cs"/>
            </a:rPr>
            <a:t>Viewing Distance and Maximum Anticipated Enlargement Factor.   </a:t>
          </a:r>
          <a:br>
            <a:rPr lang="en-US" sz="1400" b="1" i="0">
              <a:solidFill>
                <a:srgbClr val="FF0000"/>
              </a:solidFill>
              <a:effectLst/>
              <a:latin typeface="+mn-lt"/>
              <a:ea typeface="+mn-ea"/>
              <a:cs typeface="+mn-cs"/>
            </a:rPr>
          </a:br>
          <a:br>
            <a:rPr lang="en-US" sz="1400" b="1" i="0">
              <a:solidFill>
                <a:srgbClr val="FF0000"/>
              </a:solidFill>
              <a:effectLst/>
              <a:latin typeface="+mn-lt"/>
              <a:ea typeface="+mn-ea"/>
              <a:cs typeface="+mn-cs"/>
            </a:rPr>
          </a:br>
          <a:r>
            <a:rPr lang="en-US" sz="1400" b="1" i="0">
              <a:solidFill>
                <a:srgbClr val="FF0000"/>
              </a:solidFill>
              <a:effectLst/>
              <a:latin typeface="+mn-lt"/>
              <a:ea typeface="+mn-ea"/>
              <a:cs typeface="+mn-cs"/>
            </a:rPr>
            <a:t>I hope everyone</a:t>
          </a:r>
          <a:r>
            <a:rPr lang="en-US" sz="1400" b="1" i="0" baseline="0">
              <a:solidFill>
                <a:srgbClr val="FF0000"/>
              </a:solidFill>
              <a:effectLst/>
              <a:latin typeface="+mn-lt"/>
              <a:ea typeface="+mn-ea"/>
              <a:cs typeface="+mn-cs"/>
            </a:rPr>
            <a:t> who reads this can agree.  </a:t>
          </a:r>
          <a:r>
            <a:rPr lang="en-US" sz="1400" b="1" i="1" u="sng" baseline="0">
              <a:solidFill>
                <a:srgbClr val="FF0000"/>
              </a:solidFill>
              <a:effectLst/>
              <a:latin typeface="+mn-lt"/>
              <a:ea typeface="+mn-ea"/>
              <a:cs typeface="+mn-cs"/>
            </a:rPr>
            <a:t>Your</a:t>
          </a:r>
          <a:r>
            <a:rPr lang="en-US" sz="1400" b="1" i="0" baseline="0">
              <a:solidFill>
                <a:srgbClr val="FF0000"/>
              </a:solidFill>
              <a:effectLst/>
              <a:latin typeface="+mn-lt"/>
              <a:ea typeface="+mn-ea"/>
              <a:cs typeface="+mn-cs"/>
            </a:rPr>
            <a:t> well-considered, well-quantified, </a:t>
          </a:r>
          <a:r>
            <a:rPr lang="en-US" sz="1400" b="1" i="0" baseline="0">
              <a:solidFill>
                <a:srgbClr val="00B0F0"/>
              </a:solidFill>
              <a:effectLst/>
              <a:latin typeface="+mn-lt"/>
              <a:ea typeface="+mn-ea"/>
              <a:cs typeface="+mn-cs"/>
            </a:rPr>
            <a:t>Desired Final Image Resolution</a:t>
          </a:r>
          <a:r>
            <a:rPr lang="en-US" sz="1400" b="1" i="0" baseline="0">
              <a:solidFill>
                <a:srgbClr val="FF0000"/>
              </a:solidFill>
              <a:effectLst/>
              <a:latin typeface="+mn-lt"/>
              <a:ea typeface="+mn-ea"/>
              <a:cs typeface="+mn-cs"/>
            </a:rPr>
            <a:t> is one of three almost universally ignored variables that have led so many photographers to no longer trust DoF calculations.  There's nothing wrong with the DoF equation itself.  Rather, it's a tragic case of "garbage in, garbage out."</a:t>
          </a:r>
        </a:p>
        <a:p>
          <a:pPr marL="0" marR="0" lvl="0" indent="0" defTabSz="914400" eaLnBrk="1" fontAlgn="auto" latinLnBrk="0" hangingPunct="1">
            <a:lnSpc>
              <a:spcPct val="100000"/>
            </a:lnSpc>
            <a:spcBef>
              <a:spcPts val="0"/>
            </a:spcBef>
            <a:spcAft>
              <a:spcPts val="0"/>
            </a:spcAft>
            <a:buClrTx/>
            <a:buSzTx/>
            <a:buFontTx/>
            <a:buNone/>
            <a:tabLst/>
            <a:defRPr/>
          </a:pPr>
          <a:br>
            <a:rPr lang="en-US" sz="1200" b="1" i="0" baseline="0">
              <a:solidFill>
                <a:srgbClr val="FF0000"/>
              </a:solidFill>
              <a:effectLst/>
              <a:latin typeface="+mn-lt"/>
              <a:ea typeface="+mn-ea"/>
              <a:cs typeface="+mn-cs"/>
            </a:rPr>
          </a:br>
          <a:br>
            <a:rPr lang="en-US" sz="1200" b="1" i="0" baseline="0">
              <a:solidFill>
                <a:srgbClr val="FF0000"/>
              </a:solidFill>
              <a:effectLst/>
              <a:latin typeface="+mn-lt"/>
              <a:ea typeface="+mn-ea"/>
              <a:cs typeface="+mn-cs"/>
            </a:rPr>
          </a:br>
          <a:br>
            <a:rPr lang="en-US" sz="1200" b="1" i="0" baseline="0">
              <a:solidFill>
                <a:srgbClr val="FF0000"/>
              </a:solidFill>
              <a:effectLst/>
              <a:latin typeface="+mn-lt"/>
              <a:ea typeface="+mn-ea"/>
              <a:cs typeface="+mn-cs"/>
            </a:rPr>
          </a:br>
          <a:r>
            <a:rPr lang="en-US" sz="1800" b="1" i="0" baseline="0">
              <a:solidFill>
                <a:srgbClr val="7030A0"/>
              </a:solidFill>
              <a:effectLst/>
              <a:latin typeface="+mn-lt"/>
              <a:ea typeface="+mn-ea"/>
              <a:cs typeface="+mn-cs"/>
            </a:rPr>
            <a:t>Pep Talk:</a:t>
          </a:r>
        </a:p>
        <a:p>
          <a:pPr marL="0" marR="0" lvl="0" indent="0" defTabSz="914400" eaLnBrk="1" fontAlgn="auto" latinLnBrk="0" hangingPunct="1">
            <a:lnSpc>
              <a:spcPct val="100000"/>
            </a:lnSpc>
            <a:spcBef>
              <a:spcPts val="0"/>
            </a:spcBef>
            <a:spcAft>
              <a:spcPts val="0"/>
            </a:spcAft>
            <a:buClrTx/>
            <a:buSzTx/>
            <a:buFontTx/>
            <a:buNone/>
            <a:tabLst/>
            <a:defRPr/>
          </a:pPr>
          <a:r>
            <a:rPr lang="en-US" sz="1400" b="1" i="0" baseline="0">
              <a:solidFill>
                <a:srgbClr val="00B0F0"/>
              </a:solidFill>
              <a:effectLst/>
              <a:latin typeface="+mn-lt"/>
              <a:ea typeface="+mn-ea"/>
              <a:cs typeface="+mn-cs"/>
            </a:rPr>
            <a:t>If you don't read this, you might quit before realizing how easy it is to identify and apply </a:t>
          </a:r>
          <a:r>
            <a:rPr lang="en-US" sz="1400" b="1" i="1" u="sng" baseline="0">
              <a:solidFill>
                <a:srgbClr val="00B0F0"/>
              </a:solidFill>
              <a:effectLst/>
              <a:latin typeface="+mn-lt"/>
              <a:ea typeface="+mn-ea"/>
              <a:cs typeface="+mn-cs"/>
            </a:rPr>
            <a:t>your definition</a:t>
          </a:r>
          <a:r>
            <a:rPr lang="en-US" sz="1400" b="1" i="0" baseline="0">
              <a:solidFill>
                <a:srgbClr val="00B0F0"/>
              </a:solidFill>
              <a:effectLst/>
              <a:latin typeface="+mn-lt"/>
              <a:ea typeface="+mn-ea"/>
              <a:cs typeface="+mn-cs"/>
            </a:rPr>
            <a:t> for "acceptable sharpness."</a:t>
          </a:r>
          <a:br>
            <a:rPr lang="en-US" sz="1400" b="1" i="0" baseline="0">
              <a:solidFill>
                <a:srgbClr val="00B0F0"/>
              </a:solidFill>
              <a:effectLst/>
              <a:latin typeface="+mn-lt"/>
              <a:ea typeface="+mn-ea"/>
              <a:cs typeface="+mn-cs"/>
            </a:rPr>
          </a:br>
          <a:br>
            <a:rPr lang="en-US" sz="1400" b="1" i="0" baseline="0">
              <a:solidFill>
                <a:srgbClr val="FF0000"/>
              </a:solidFill>
              <a:effectLst/>
              <a:latin typeface="+mn-lt"/>
              <a:ea typeface="+mn-ea"/>
              <a:cs typeface="+mn-cs"/>
            </a:rPr>
          </a:br>
          <a:r>
            <a:rPr lang="en-US" sz="1400" b="1" baseline="0">
              <a:solidFill>
                <a:srgbClr val="7030A0"/>
              </a:solidFill>
              <a:effectLst/>
              <a:latin typeface="+mn-lt"/>
              <a:ea typeface="+mn-ea"/>
              <a:cs typeface="+mn-cs"/>
            </a:rPr>
            <a:t>If you want to </a:t>
          </a:r>
          <a:r>
            <a:rPr lang="en-US" sz="1400" b="1" i="1" u="sng" baseline="0">
              <a:solidFill>
                <a:srgbClr val="7030A0"/>
              </a:solidFill>
              <a:effectLst/>
              <a:latin typeface="+mn-lt"/>
              <a:ea typeface="+mn-ea"/>
              <a:cs typeface="+mn-cs"/>
            </a:rPr>
            <a:t>eliminate disappointingly "soft" Nears or Fars</a:t>
          </a:r>
          <a:r>
            <a:rPr lang="en-US" sz="1400" b="1" baseline="0">
              <a:solidFill>
                <a:srgbClr val="7030A0"/>
              </a:solidFill>
              <a:effectLst/>
              <a:latin typeface="+mn-lt"/>
              <a:ea typeface="+mn-ea"/>
              <a:cs typeface="+mn-cs"/>
            </a:rPr>
            <a:t>, when viewing your final images at a </a:t>
          </a:r>
          <a:r>
            <a:rPr lang="en-US" sz="1400" b="1" baseline="0">
              <a:solidFill>
                <a:srgbClr val="00B0F0"/>
              </a:solidFill>
              <a:effectLst/>
              <a:latin typeface="+mn-lt"/>
              <a:ea typeface="+mn-ea"/>
              <a:cs typeface="+mn-cs"/>
            </a:rPr>
            <a:t>Maximum Anticipated Enlargement Factor </a:t>
          </a:r>
          <a:r>
            <a:rPr lang="en-US" sz="1400" b="1" baseline="0">
              <a:solidFill>
                <a:srgbClr val="7030A0"/>
              </a:solidFill>
              <a:effectLst/>
              <a:latin typeface="+mn-lt"/>
              <a:ea typeface="+mn-ea"/>
              <a:cs typeface="+mn-cs"/>
            </a:rPr>
            <a:t>and </a:t>
          </a:r>
          <a:r>
            <a:rPr lang="en-US" sz="1400" b="1" baseline="0">
              <a:solidFill>
                <a:srgbClr val="00B0F0"/>
              </a:solidFill>
              <a:effectLst/>
              <a:latin typeface="+mn-lt"/>
              <a:ea typeface="+mn-ea"/>
              <a:cs typeface="+mn-cs"/>
            </a:rPr>
            <a:t>Minimum Anticipated Viewing Distance</a:t>
          </a:r>
          <a:r>
            <a:rPr lang="en-US" sz="1400" b="1" baseline="0">
              <a:solidFill>
                <a:srgbClr val="7030A0"/>
              </a:solidFill>
              <a:effectLst/>
              <a:latin typeface="+mn-lt"/>
              <a:ea typeface="+mn-ea"/>
              <a:cs typeface="+mn-cs"/>
            </a:rPr>
            <a:t>...</a:t>
          </a:r>
          <a:br>
            <a:rPr lang="en-US" sz="1400" b="1" baseline="0">
              <a:solidFill>
                <a:srgbClr val="7030A0"/>
              </a:solidFill>
              <a:effectLst/>
              <a:latin typeface="+mn-lt"/>
              <a:ea typeface="+mn-ea"/>
              <a:cs typeface="+mn-cs"/>
            </a:rPr>
          </a:br>
          <a:br>
            <a:rPr lang="en-US" sz="1400" b="1" baseline="0">
              <a:solidFill>
                <a:srgbClr val="7030A0"/>
              </a:solidFill>
              <a:effectLst/>
              <a:latin typeface="+mn-lt"/>
              <a:ea typeface="+mn-ea"/>
              <a:cs typeface="+mn-cs"/>
            </a:rPr>
          </a:br>
          <a:r>
            <a:rPr lang="en-US" sz="1400" b="1" baseline="0">
              <a:solidFill>
                <a:srgbClr val="7030A0"/>
              </a:solidFill>
              <a:effectLst/>
              <a:latin typeface="+mn-lt"/>
              <a:ea typeface="+mn-ea"/>
              <a:cs typeface="+mn-cs"/>
            </a:rPr>
            <a:t>If you want to always shoot with </a:t>
          </a:r>
          <a:r>
            <a:rPr lang="en-US" sz="1400" b="1" i="1" u="sng" baseline="0">
              <a:solidFill>
                <a:srgbClr val="7030A0"/>
              </a:solidFill>
              <a:effectLst/>
              <a:latin typeface="+mn-lt"/>
              <a:ea typeface="+mn-ea"/>
              <a:cs typeface="+mn-cs"/>
            </a:rPr>
            <a:t>the widest possible aperture</a:t>
          </a:r>
          <a:r>
            <a:rPr lang="en-US" sz="1400" b="1" baseline="0">
              <a:solidFill>
                <a:srgbClr val="7030A0"/>
              </a:solidFill>
              <a:effectLst/>
              <a:latin typeface="+mn-lt"/>
              <a:ea typeface="+mn-ea"/>
              <a:cs typeface="+mn-cs"/>
            </a:rPr>
            <a:t> that will only </a:t>
          </a:r>
          <a:r>
            <a:rPr lang="en-US" sz="1400" b="1" i="1" u="sng" baseline="0">
              <a:solidFill>
                <a:srgbClr val="7030A0"/>
              </a:solidFill>
              <a:effectLst/>
              <a:latin typeface="+mn-lt"/>
              <a:ea typeface="+mn-ea"/>
              <a:cs typeface="+mn-cs"/>
            </a:rPr>
            <a:t>nominally secure truly sufficient DoF</a:t>
          </a:r>
          <a:r>
            <a:rPr lang="en-US" sz="1400" b="1" i="1" baseline="0">
              <a:solidFill>
                <a:srgbClr val="7030A0"/>
              </a:solidFill>
              <a:effectLst/>
              <a:latin typeface="+mn-lt"/>
              <a:ea typeface="+mn-ea"/>
              <a:cs typeface="+mn-cs"/>
            </a:rPr>
            <a:t> </a:t>
          </a:r>
          <a:r>
            <a:rPr lang="en-US" sz="1400" b="1" baseline="0">
              <a:solidFill>
                <a:srgbClr val="7030A0"/>
              </a:solidFill>
              <a:effectLst/>
              <a:latin typeface="+mn-lt"/>
              <a:ea typeface="+mn-ea"/>
              <a:cs typeface="+mn-cs"/>
            </a:rPr>
            <a:t>to satisfy </a:t>
          </a:r>
          <a:r>
            <a:rPr lang="en-US" sz="1400" b="1" i="1" u="sng" baseline="0">
              <a:solidFill>
                <a:srgbClr val="7030A0"/>
              </a:solidFill>
              <a:effectLst/>
              <a:latin typeface="+mn-lt"/>
              <a:ea typeface="+mn-ea"/>
              <a:cs typeface="+mn-cs"/>
            </a:rPr>
            <a:t>your personal definition</a:t>
          </a:r>
          <a:r>
            <a:rPr lang="en-US" sz="1400" b="1" baseline="0">
              <a:solidFill>
                <a:srgbClr val="7030A0"/>
              </a:solidFill>
              <a:effectLst/>
              <a:latin typeface="+mn-lt"/>
              <a:ea typeface="+mn-ea"/>
              <a:cs typeface="+mn-cs"/>
            </a:rPr>
            <a:t> of "acceptable sharpness"... </a:t>
          </a:r>
          <a:br>
            <a:rPr lang="en-US" sz="1400" b="1" baseline="0">
              <a:solidFill>
                <a:srgbClr val="7030A0"/>
              </a:solidFill>
              <a:effectLst/>
              <a:latin typeface="+mn-lt"/>
              <a:ea typeface="+mn-ea"/>
              <a:cs typeface="+mn-cs"/>
            </a:rPr>
          </a:br>
          <a:br>
            <a:rPr lang="en-US" sz="1400" b="1" baseline="0">
              <a:solidFill>
                <a:srgbClr val="7030A0"/>
              </a:solidFill>
              <a:effectLst/>
              <a:latin typeface="+mn-lt"/>
              <a:ea typeface="+mn-ea"/>
              <a:cs typeface="+mn-cs"/>
            </a:rPr>
          </a:br>
          <a:r>
            <a:rPr lang="en-US" sz="1400" b="1" baseline="0">
              <a:solidFill>
                <a:srgbClr val="7030A0"/>
              </a:solidFill>
              <a:effectLst/>
              <a:latin typeface="+mn-lt"/>
              <a:ea typeface="+mn-ea"/>
              <a:cs typeface="+mn-cs"/>
            </a:rPr>
            <a:t>If you want to always enjoy </a:t>
          </a:r>
          <a:r>
            <a:rPr lang="en-US" sz="1400" b="1" i="1" u="sng" baseline="0">
              <a:solidFill>
                <a:srgbClr val="7030A0"/>
              </a:solidFill>
              <a:effectLst/>
              <a:latin typeface="+mn-lt"/>
              <a:ea typeface="+mn-ea"/>
              <a:cs typeface="+mn-cs"/>
            </a:rPr>
            <a:t>faster shutter speeds</a:t>
          </a:r>
          <a:r>
            <a:rPr lang="en-US" sz="1400" b="1" baseline="0">
              <a:solidFill>
                <a:srgbClr val="7030A0"/>
              </a:solidFill>
              <a:effectLst/>
              <a:latin typeface="+mn-lt"/>
              <a:ea typeface="+mn-ea"/>
              <a:cs typeface="+mn-cs"/>
            </a:rPr>
            <a:t>, for any given combination of ISO setting and available light...</a:t>
          </a:r>
          <a:br>
            <a:rPr lang="en-US" sz="1400" b="1" baseline="0">
              <a:solidFill>
                <a:srgbClr val="7030A0"/>
              </a:solidFill>
              <a:effectLst/>
              <a:latin typeface="+mn-lt"/>
              <a:ea typeface="+mn-ea"/>
              <a:cs typeface="+mn-cs"/>
            </a:rPr>
          </a:br>
          <a:br>
            <a:rPr lang="en-US" sz="1400" b="1" baseline="0">
              <a:solidFill>
                <a:srgbClr val="7030A0"/>
              </a:solidFill>
              <a:effectLst/>
              <a:latin typeface="+mn-lt"/>
              <a:ea typeface="+mn-ea"/>
              <a:cs typeface="+mn-cs"/>
            </a:rPr>
          </a:br>
          <a:r>
            <a:rPr lang="en-US" sz="1400" b="1" baseline="0">
              <a:solidFill>
                <a:srgbClr val="7030A0"/>
              </a:solidFill>
              <a:effectLst/>
              <a:latin typeface="+mn-lt"/>
              <a:ea typeface="+mn-ea"/>
              <a:cs typeface="+mn-cs"/>
            </a:rPr>
            <a:t>If you want to always </a:t>
          </a:r>
          <a:r>
            <a:rPr lang="en-US" sz="1400" b="1" i="1" u="sng" baseline="0">
              <a:solidFill>
                <a:srgbClr val="7030A0"/>
              </a:solidFill>
              <a:effectLst/>
              <a:latin typeface="+mn-lt"/>
              <a:ea typeface="+mn-ea"/>
              <a:cs typeface="+mn-cs"/>
            </a:rPr>
            <a:t>reduce your vulnerability</a:t>
          </a:r>
          <a:r>
            <a:rPr lang="en-US" sz="1400" b="1" baseline="0">
              <a:solidFill>
                <a:srgbClr val="7030A0"/>
              </a:solidFill>
              <a:effectLst/>
              <a:latin typeface="+mn-lt"/>
              <a:ea typeface="+mn-ea"/>
              <a:cs typeface="+mn-cs"/>
            </a:rPr>
            <a:t> to whole-image softening caused by </a:t>
          </a:r>
          <a:r>
            <a:rPr lang="en-US" sz="1400" b="1" i="1" u="sng" baseline="0">
              <a:solidFill>
                <a:srgbClr val="7030A0"/>
              </a:solidFill>
              <a:effectLst/>
              <a:latin typeface="+mn-lt"/>
              <a:ea typeface="+mn-ea"/>
              <a:cs typeface="+mn-cs"/>
            </a:rPr>
            <a:t>diffraction</a:t>
          </a:r>
          <a:r>
            <a:rPr lang="en-US" sz="1400" b="1" baseline="0">
              <a:solidFill>
                <a:srgbClr val="7030A0"/>
              </a:solidFill>
              <a:effectLst/>
              <a:latin typeface="+mn-lt"/>
              <a:ea typeface="+mn-ea"/>
              <a:cs typeface="+mn-cs"/>
            </a:rPr>
            <a:t>... </a:t>
          </a:r>
          <a:br>
            <a:rPr lang="en-US" sz="1400" b="1" baseline="0">
              <a:solidFill>
                <a:srgbClr val="7030A0"/>
              </a:solidFill>
              <a:effectLst/>
              <a:latin typeface="+mn-lt"/>
              <a:ea typeface="+mn-ea"/>
              <a:cs typeface="+mn-cs"/>
            </a:rPr>
          </a:br>
          <a:br>
            <a:rPr lang="en-US" sz="1400" b="1" baseline="0">
              <a:solidFill>
                <a:srgbClr val="7030A0"/>
              </a:solidFill>
              <a:effectLst/>
              <a:latin typeface="+mn-lt"/>
              <a:ea typeface="+mn-ea"/>
              <a:cs typeface="+mn-cs"/>
            </a:rPr>
          </a:br>
          <a:r>
            <a:rPr lang="en-US" sz="1400" b="1" i="1" u="sng" baseline="0">
              <a:solidFill>
                <a:srgbClr val="FF0000"/>
              </a:solidFill>
              <a:effectLst/>
              <a:latin typeface="+mn-lt"/>
              <a:ea typeface="+mn-ea"/>
              <a:cs typeface="+mn-cs"/>
            </a:rPr>
            <a:t>You have to do your homework</a:t>
          </a:r>
          <a:r>
            <a:rPr lang="en-US" sz="1400" b="1" i="1" baseline="0">
              <a:solidFill>
                <a:srgbClr val="FF0000"/>
              </a:solidFill>
              <a:effectLst/>
              <a:latin typeface="+mn-lt"/>
              <a:ea typeface="+mn-ea"/>
              <a:cs typeface="+mn-cs"/>
            </a:rPr>
            <a:t>, </a:t>
          </a:r>
          <a:r>
            <a:rPr lang="en-US" sz="1400" b="1" baseline="0">
              <a:solidFill>
                <a:srgbClr val="FF0000"/>
              </a:solidFill>
              <a:effectLst/>
              <a:latin typeface="+mn-lt"/>
              <a:ea typeface="+mn-ea"/>
              <a:cs typeface="+mn-cs"/>
            </a:rPr>
            <a:t>be </a:t>
          </a:r>
          <a:r>
            <a:rPr lang="en-US" sz="1400" b="1" i="1" u="sng" baseline="0">
              <a:solidFill>
                <a:srgbClr val="FF0000"/>
              </a:solidFill>
              <a:effectLst/>
              <a:latin typeface="+mn-lt"/>
              <a:ea typeface="+mn-ea"/>
              <a:cs typeface="+mn-cs"/>
            </a:rPr>
            <a:t>meticulous</a:t>
          </a:r>
          <a:r>
            <a:rPr lang="en-US" sz="1400" b="1" baseline="0">
              <a:solidFill>
                <a:srgbClr val="FF0000"/>
              </a:solidFill>
              <a:effectLst/>
              <a:latin typeface="+mn-lt"/>
              <a:ea typeface="+mn-ea"/>
              <a:cs typeface="+mn-cs"/>
            </a:rPr>
            <a:t> in your testing, and be </a:t>
          </a:r>
          <a:r>
            <a:rPr lang="en-US" sz="1400" b="1" i="1" u="sng" baseline="0">
              <a:solidFill>
                <a:srgbClr val="FF0000"/>
              </a:solidFill>
              <a:effectLst/>
              <a:latin typeface="+mn-lt"/>
              <a:ea typeface="+mn-ea"/>
              <a:cs typeface="+mn-cs"/>
            </a:rPr>
            <a:t>meticulous</a:t>
          </a:r>
          <a:r>
            <a:rPr lang="en-US" sz="1400" b="1" baseline="0">
              <a:solidFill>
                <a:srgbClr val="FF0000"/>
              </a:solidFill>
              <a:effectLst/>
              <a:latin typeface="+mn-lt"/>
              <a:ea typeface="+mn-ea"/>
              <a:cs typeface="+mn-cs"/>
            </a:rPr>
            <a:t> ever after.  LOL </a:t>
          </a:r>
          <a:r>
            <a:rPr lang="en-US" sz="1400">
              <a:solidFill>
                <a:srgbClr val="FF0000"/>
              </a:solidFill>
              <a:effectLst/>
              <a:latin typeface="+mn-lt"/>
              <a:ea typeface="+mn-ea"/>
              <a:cs typeface="+mn-cs"/>
            </a:rPr>
            <a:t> </a:t>
          </a:r>
          <a:br>
            <a:rPr lang="en-US" sz="1400">
              <a:solidFill>
                <a:srgbClr val="7030A0"/>
              </a:solidFill>
              <a:effectLst/>
              <a:latin typeface="+mn-lt"/>
              <a:ea typeface="+mn-ea"/>
              <a:cs typeface="+mn-cs"/>
            </a:rPr>
          </a:br>
          <a:br>
            <a:rPr lang="en-US" sz="1400">
              <a:solidFill>
                <a:srgbClr val="7030A0"/>
              </a:solidFill>
              <a:effectLst/>
              <a:latin typeface="+mn-lt"/>
              <a:ea typeface="+mn-ea"/>
              <a:cs typeface="+mn-cs"/>
            </a:rPr>
          </a:br>
          <a:r>
            <a:rPr lang="en-US" sz="1400" b="1">
              <a:solidFill>
                <a:srgbClr val="7030A0"/>
              </a:solidFill>
              <a:effectLst/>
              <a:latin typeface="+mn-lt"/>
              <a:ea typeface="+mn-ea"/>
              <a:cs typeface="+mn-cs"/>
            </a:rPr>
            <a:t>The good news is that, when Infinity</a:t>
          </a:r>
          <a:r>
            <a:rPr lang="en-US" sz="1400" b="1" baseline="0">
              <a:solidFill>
                <a:srgbClr val="7030A0"/>
              </a:solidFill>
              <a:effectLst/>
              <a:latin typeface="+mn-lt"/>
              <a:ea typeface="+mn-ea"/>
              <a:cs typeface="+mn-cs"/>
            </a:rPr>
            <a:t> is included in the framed composition, </a:t>
          </a:r>
          <a:r>
            <a:rPr lang="en-US" sz="1400" b="1" i="1" u="sng">
              <a:solidFill>
                <a:srgbClr val="00B0F0"/>
              </a:solidFill>
              <a:effectLst/>
              <a:latin typeface="+mn-lt"/>
              <a:ea typeface="+mn-ea"/>
              <a:cs typeface="+mn-cs"/>
            </a:rPr>
            <a:t>the field work can be performed in less than a minute,</a:t>
          </a:r>
          <a:r>
            <a:rPr lang="en-US" sz="1400" b="1" i="1" u="sng" baseline="0">
              <a:solidFill>
                <a:srgbClr val="00B0F0"/>
              </a:solidFill>
              <a:effectLst/>
              <a:latin typeface="+mn-lt"/>
              <a:ea typeface="+mn-ea"/>
              <a:cs typeface="+mn-cs"/>
            </a:rPr>
            <a:t> using a laser distance measure and an Inverted Hyperfocal Distance Table</a:t>
          </a:r>
          <a:r>
            <a:rPr lang="en-US" sz="1400" b="1" baseline="0">
              <a:solidFill>
                <a:srgbClr val="7030A0"/>
              </a:solidFill>
              <a:effectLst/>
              <a:latin typeface="+mn-lt"/>
              <a:ea typeface="+mn-ea"/>
              <a:cs typeface="+mn-cs"/>
            </a:rPr>
            <a:t> that has been scaled to satisfy </a:t>
          </a:r>
          <a:r>
            <a:rPr lang="en-US" sz="1400" b="1" i="1" u="sng" baseline="0">
              <a:solidFill>
                <a:srgbClr val="7030A0"/>
              </a:solidFill>
              <a:effectLst/>
              <a:latin typeface="+mn-lt"/>
              <a:ea typeface="+mn-ea"/>
              <a:cs typeface="+mn-cs"/>
            </a:rPr>
            <a:t>your</a:t>
          </a:r>
          <a:r>
            <a:rPr lang="en-US" sz="1400" b="1" baseline="0">
              <a:solidFill>
                <a:srgbClr val="7030A0"/>
              </a:solidFill>
              <a:effectLst/>
              <a:latin typeface="+mn-lt"/>
              <a:ea typeface="+mn-ea"/>
              <a:cs typeface="+mn-cs"/>
            </a:rPr>
            <a:t> custom Maximum Permissible CoC Diameter. (See the "Calculator" tab.)  </a:t>
          </a:r>
          <a:br>
            <a:rPr lang="en-US" sz="1400" b="1" baseline="0">
              <a:solidFill>
                <a:srgbClr val="7030A0"/>
              </a:solidFill>
              <a:effectLst/>
              <a:latin typeface="+mn-lt"/>
              <a:ea typeface="+mn-ea"/>
              <a:cs typeface="+mn-cs"/>
            </a:rPr>
          </a:br>
          <a:br>
            <a:rPr lang="en-US" sz="1400" b="1" baseline="0">
              <a:solidFill>
                <a:srgbClr val="7030A0"/>
              </a:solidFill>
              <a:effectLst/>
              <a:latin typeface="+mn-lt"/>
              <a:ea typeface="+mn-ea"/>
              <a:cs typeface="+mn-cs"/>
            </a:rPr>
          </a:br>
          <a:r>
            <a:rPr lang="en-US" sz="1400" b="1" baseline="0">
              <a:solidFill>
                <a:srgbClr val="7030A0"/>
              </a:solidFill>
              <a:effectLst/>
              <a:latin typeface="+mn-lt"/>
              <a:ea typeface="+mn-ea"/>
              <a:cs typeface="+mn-cs"/>
            </a:rPr>
            <a:t>And if the composition has Fars that reside much closer than Infinity, you can </a:t>
          </a:r>
          <a:r>
            <a:rPr lang="en-US" sz="1400" b="1" i="1" u="sng" baseline="0">
              <a:solidFill>
                <a:srgbClr val="7030A0"/>
              </a:solidFill>
              <a:effectLst/>
              <a:latin typeface="+mn-lt"/>
              <a:ea typeface="+mn-ea"/>
              <a:cs typeface="+mn-cs"/>
            </a:rPr>
            <a:t>still</a:t>
          </a:r>
          <a:r>
            <a:rPr lang="en-US" sz="1400" b="1" baseline="0">
              <a:solidFill>
                <a:srgbClr val="7030A0"/>
              </a:solidFill>
              <a:effectLst/>
              <a:latin typeface="+mn-lt"/>
              <a:ea typeface="+mn-ea"/>
              <a:cs typeface="+mn-cs"/>
            </a:rPr>
            <a:t> shoot and focus as if Infinity is included in the composition, but you will be able to enjoy a </a:t>
          </a:r>
          <a:r>
            <a:rPr lang="en-US" sz="1400" b="1" i="1" u="sng" baseline="0">
              <a:solidFill>
                <a:srgbClr val="7030A0"/>
              </a:solidFill>
              <a:effectLst/>
              <a:latin typeface="+mn-lt"/>
              <a:ea typeface="+mn-ea"/>
              <a:cs typeface="+mn-cs"/>
            </a:rPr>
            <a:t>faster shutter speed</a:t>
          </a:r>
          <a:r>
            <a:rPr lang="en-US" sz="1400" b="1" baseline="0">
              <a:solidFill>
                <a:srgbClr val="7030A0"/>
              </a:solidFill>
              <a:effectLst/>
              <a:latin typeface="+mn-lt"/>
              <a:ea typeface="+mn-ea"/>
              <a:cs typeface="+mn-cs"/>
            </a:rPr>
            <a:t> (at a wider aperture) by using </a:t>
          </a:r>
          <a:r>
            <a:rPr lang="en-US" sz="1400" b="1" i="1" u="sng" baseline="0">
              <a:solidFill>
                <a:srgbClr val="7030A0"/>
              </a:solidFill>
              <a:effectLst/>
              <a:latin typeface="+mn-lt"/>
              <a:ea typeface="+mn-ea"/>
              <a:cs typeface="+mn-cs"/>
            </a:rPr>
            <a:t>your</a:t>
          </a:r>
          <a:r>
            <a:rPr lang="en-US" sz="1400" b="1" baseline="0">
              <a:solidFill>
                <a:srgbClr val="7030A0"/>
              </a:solidFill>
              <a:effectLst/>
              <a:latin typeface="+mn-lt"/>
              <a:ea typeface="+mn-ea"/>
              <a:cs typeface="+mn-cs"/>
            </a:rPr>
            <a:t> calculated </a:t>
          </a:r>
          <a:r>
            <a:rPr lang="en-US" sz="1400" b="1" baseline="0">
              <a:solidFill>
                <a:srgbClr val="00B0F0"/>
              </a:solidFill>
              <a:effectLst/>
              <a:latin typeface="+mn-lt"/>
              <a:ea typeface="+mn-ea"/>
              <a:cs typeface="+mn-cs"/>
            </a:rPr>
            <a:t>Maximum Permissible CoC Diameter </a:t>
          </a:r>
          <a:r>
            <a:rPr lang="en-US" sz="1400" b="1" baseline="0">
              <a:solidFill>
                <a:srgbClr val="7030A0"/>
              </a:solidFill>
              <a:effectLst/>
              <a:latin typeface="+mn-lt"/>
              <a:ea typeface="+mn-ea"/>
              <a:cs typeface="+mn-cs"/>
            </a:rPr>
            <a:t>in </a:t>
          </a:r>
          <a:r>
            <a:rPr lang="en-US" sz="1400" b="1" i="1" u="sng" baseline="0">
              <a:solidFill>
                <a:srgbClr val="7030A0"/>
              </a:solidFill>
              <a:effectLst/>
              <a:latin typeface="+mn-lt"/>
              <a:ea typeface="+mn-ea"/>
              <a:cs typeface="+mn-cs"/>
            </a:rPr>
            <a:t>your choice</a:t>
          </a:r>
          <a:r>
            <a:rPr lang="en-US" sz="1400" b="1" baseline="0">
              <a:solidFill>
                <a:srgbClr val="7030A0"/>
              </a:solidFill>
              <a:effectLst/>
              <a:latin typeface="+mn-lt"/>
              <a:ea typeface="+mn-ea"/>
              <a:cs typeface="+mn-cs"/>
            </a:rPr>
            <a:t> of DoF apps that permits </a:t>
          </a:r>
          <a:r>
            <a:rPr lang="en-US" sz="1400" b="1" i="1" u="sng" baseline="0">
              <a:solidFill>
                <a:srgbClr val="7030A0"/>
              </a:solidFill>
              <a:effectLst/>
              <a:latin typeface="+mn-lt"/>
              <a:ea typeface="+mn-ea"/>
              <a:cs typeface="+mn-cs"/>
            </a:rPr>
            <a:t>direct entry of a user-specified CoC diameter</a:t>
          </a:r>
          <a:r>
            <a:rPr lang="en-US" sz="1400" b="1" baseline="0">
              <a:solidFill>
                <a:srgbClr val="7030A0"/>
              </a:solidFill>
              <a:effectLst/>
              <a:latin typeface="+mn-lt"/>
              <a:ea typeface="+mn-ea"/>
              <a:cs typeface="+mn-cs"/>
            </a:rPr>
            <a:t> (instead of forcing users to calculate DoF based solely on an </a:t>
          </a:r>
          <a:r>
            <a:rPr lang="en-US" sz="1400" b="1" i="1" u="sng" baseline="0">
              <a:solidFill>
                <a:srgbClr val="7030A0"/>
              </a:solidFill>
              <a:effectLst/>
              <a:latin typeface="+mn-lt"/>
              <a:ea typeface="+mn-ea"/>
              <a:cs typeface="+mn-cs"/>
            </a:rPr>
            <a:t>irrelevant</a:t>
          </a:r>
          <a:r>
            <a:rPr lang="en-US" sz="1400" b="1" baseline="0">
              <a:solidFill>
                <a:srgbClr val="7030A0"/>
              </a:solidFill>
              <a:effectLst/>
              <a:latin typeface="+mn-lt"/>
              <a:ea typeface="+mn-ea"/>
              <a:cs typeface="+mn-cs"/>
            </a:rPr>
            <a:t> sensor or film size.)</a:t>
          </a:r>
          <a:endParaRPr lang="en-US" sz="1200">
            <a:solidFill>
              <a:srgbClr val="7030A0"/>
            </a:solidFill>
            <a:effectLst/>
          </a:endParaRPr>
        </a:p>
        <a:p>
          <a:pPr marL="0" marR="0" lvl="0" indent="0" defTabSz="914400" eaLnBrk="1" fontAlgn="auto" latinLnBrk="0" hangingPunct="1">
            <a:lnSpc>
              <a:spcPct val="100000"/>
            </a:lnSpc>
            <a:spcBef>
              <a:spcPts val="0"/>
            </a:spcBef>
            <a:spcAft>
              <a:spcPts val="0"/>
            </a:spcAft>
            <a:buClrTx/>
            <a:buSzTx/>
            <a:buFontTx/>
            <a:buNone/>
            <a:tabLst/>
            <a:defRPr/>
          </a:pPr>
          <a:br>
            <a:rPr lang="en-US" sz="1200" b="1" i="0" baseline="0">
              <a:solidFill>
                <a:srgbClr val="FF0000"/>
              </a:solidFill>
              <a:effectLst/>
              <a:latin typeface="+mn-lt"/>
              <a:ea typeface="+mn-ea"/>
              <a:cs typeface="+mn-cs"/>
            </a:rPr>
          </a:br>
          <a:endParaRPr lang="en-US" sz="1200" b="1" i="0">
            <a:solidFill>
              <a:srgbClr val="FF0000"/>
            </a:solidFill>
            <a:effectLst/>
          </a:endParaRPr>
        </a:p>
        <a:p>
          <a:br>
            <a:rPr lang="en-US" sz="1400" b="1">
              <a:solidFill>
                <a:srgbClr val="0070C0"/>
              </a:solidFill>
              <a:effectLst/>
              <a:latin typeface="+mn-lt"/>
              <a:ea typeface="+mn-ea"/>
              <a:cs typeface="+mn-cs"/>
            </a:rPr>
          </a:br>
          <a:r>
            <a:rPr lang="en-US" sz="1800" b="1">
              <a:solidFill>
                <a:srgbClr val="7030A0"/>
              </a:solidFill>
              <a:effectLst/>
              <a:latin typeface="+mn-lt"/>
              <a:ea typeface="+mn-ea"/>
              <a:cs typeface="+mn-cs"/>
            </a:rPr>
            <a:t>How sharp is “acceptably sharp?”</a:t>
          </a:r>
          <a:r>
            <a:rPr lang="en-US" sz="1800">
              <a:solidFill>
                <a:srgbClr val="7030A0"/>
              </a:solidFill>
              <a:effectLst/>
              <a:latin typeface="+mn-lt"/>
              <a:ea typeface="+mn-ea"/>
              <a:cs typeface="+mn-cs"/>
            </a:rPr>
            <a:t> </a:t>
          </a:r>
          <a:r>
            <a:rPr lang="en-US" sz="1600">
              <a:solidFill>
                <a:srgbClr val="7030A0"/>
              </a:solidFill>
              <a:effectLst/>
              <a:latin typeface="+mn-lt"/>
              <a:ea typeface="+mn-ea"/>
              <a:cs typeface="+mn-cs"/>
            </a:rPr>
            <a:t>  </a:t>
          </a:r>
        </a:p>
        <a:p>
          <a:r>
            <a:rPr lang="en-US" sz="1400" b="1">
              <a:solidFill>
                <a:srgbClr val="00B0F0"/>
              </a:solidFill>
              <a:effectLst/>
              <a:latin typeface="+mn-lt"/>
              <a:ea typeface="+mn-ea"/>
              <a:cs typeface="+mn-cs"/>
            </a:rPr>
            <a:t>This question </a:t>
          </a:r>
          <a:r>
            <a:rPr lang="en-US" sz="1400" b="1" i="1" u="sng">
              <a:solidFill>
                <a:srgbClr val="00B0F0"/>
              </a:solidFill>
              <a:effectLst/>
              <a:latin typeface="+mn-lt"/>
              <a:ea typeface="+mn-ea"/>
              <a:cs typeface="+mn-cs"/>
            </a:rPr>
            <a:t>should</a:t>
          </a:r>
          <a:r>
            <a:rPr lang="en-US" sz="1400" b="1">
              <a:solidFill>
                <a:srgbClr val="00B0F0"/>
              </a:solidFill>
              <a:effectLst/>
              <a:latin typeface="+mn-lt"/>
              <a:ea typeface="+mn-ea"/>
              <a:cs typeface="+mn-cs"/>
            </a:rPr>
            <a:t> be answered independently by</a:t>
          </a:r>
          <a:r>
            <a:rPr lang="en-US" sz="1400" b="1" baseline="0">
              <a:solidFill>
                <a:srgbClr val="00B0F0"/>
              </a:solidFill>
              <a:effectLst/>
              <a:latin typeface="+mn-lt"/>
              <a:ea typeface="+mn-ea"/>
              <a:cs typeface="+mn-cs"/>
            </a:rPr>
            <a:t> every photographer expecting consistent results from DoF calculations</a:t>
          </a:r>
          <a:r>
            <a:rPr lang="en-US" sz="1400" b="1">
              <a:solidFill>
                <a:srgbClr val="00B0F0"/>
              </a:solidFill>
              <a:effectLst/>
              <a:latin typeface="+mn-lt"/>
              <a:ea typeface="+mn-ea"/>
              <a:cs typeface="+mn-cs"/>
            </a:rPr>
            <a:t>.</a:t>
          </a:r>
          <a:r>
            <a:rPr lang="en-US" sz="1400">
              <a:solidFill>
                <a:srgbClr val="00B0F0"/>
              </a:solidFill>
              <a:effectLst/>
              <a:latin typeface="+mn-lt"/>
              <a:ea typeface="+mn-ea"/>
              <a:cs typeface="+mn-cs"/>
            </a:rPr>
            <a:t>  </a:t>
          </a:r>
        </a:p>
        <a:p>
          <a:endParaRPr lang="en-US" sz="1600" b="1">
            <a:solidFill>
              <a:srgbClr val="0070C0"/>
            </a:solidFill>
            <a:effectLst/>
            <a:latin typeface="+mn-lt"/>
            <a:ea typeface="+mn-ea"/>
            <a:cs typeface="+mn-cs"/>
          </a:endParaRPr>
        </a:p>
        <a:p>
          <a:r>
            <a:rPr lang="en-US" sz="1200" b="1">
              <a:solidFill>
                <a:srgbClr val="00B0F0"/>
              </a:solidFill>
              <a:effectLst/>
              <a:latin typeface="+mn-lt"/>
              <a:ea typeface="+mn-ea"/>
              <a:cs typeface="+mn-cs"/>
            </a:rPr>
            <a:t>Failure to </a:t>
          </a:r>
          <a:r>
            <a:rPr lang="en-US" sz="1200" b="1" i="1" u="sng">
              <a:solidFill>
                <a:srgbClr val="00B0F0"/>
              </a:solidFill>
              <a:effectLst/>
              <a:latin typeface="+mn-lt"/>
              <a:ea typeface="+mn-ea"/>
              <a:cs typeface="+mn-cs"/>
            </a:rPr>
            <a:t>quantify</a:t>
          </a:r>
          <a:r>
            <a:rPr lang="en-US" sz="1200" b="1">
              <a:solidFill>
                <a:srgbClr val="00B0F0"/>
              </a:solidFill>
              <a:effectLst/>
              <a:latin typeface="+mn-lt"/>
              <a:ea typeface="+mn-ea"/>
              <a:cs typeface="+mn-cs"/>
            </a:rPr>
            <a:t> your personal requirement for final image resolution, as a critical factor</a:t>
          </a:r>
          <a:r>
            <a:rPr lang="en-US" sz="1200" b="1" baseline="0">
              <a:solidFill>
                <a:srgbClr val="00B0F0"/>
              </a:solidFill>
              <a:effectLst/>
              <a:latin typeface="+mn-lt"/>
              <a:ea typeface="+mn-ea"/>
              <a:cs typeface="+mn-cs"/>
            </a:rPr>
            <a:t> to be incorporated into a calculated Maximum Permissible CoC for subsequent DoF calculations,</a:t>
          </a:r>
          <a:r>
            <a:rPr lang="en-US" sz="1200" b="1">
              <a:solidFill>
                <a:srgbClr val="00B0F0"/>
              </a:solidFill>
              <a:effectLst/>
              <a:latin typeface="+mn-lt"/>
              <a:ea typeface="+mn-ea"/>
              <a:cs typeface="+mn-cs"/>
            </a:rPr>
            <a:t> will lead to </a:t>
          </a:r>
          <a:r>
            <a:rPr lang="en-US" sz="1200" b="1" i="1" u="sng">
              <a:solidFill>
                <a:srgbClr val="00B0F0"/>
              </a:solidFill>
              <a:effectLst/>
              <a:latin typeface="+mn-lt"/>
              <a:ea typeface="+mn-ea"/>
              <a:cs typeface="+mn-cs"/>
            </a:rPr>
            <a:t>disappointment</a:t>
          </a:r>
          <a:r>
            <a:rPr lang="en-US" sz="1200" b="1" i="0" u="none">
              <a:solidFill>
                <a:srgbClr val="00B0F0"/>
              </a:solidFill>
              <a:effectLst/>
              <a:latin typeface="+mn-lt"/>
              <a:ea typeface="+mn-ea"/>
              <a:cs typeface="+mn-cs"/>
            </a:rPr>
            <a:t>,</a:t>
          </a:r>
          <a:r>
            <a:rPr lang="en-US" sz="1200" b="1" i="0" u="none" baseline="0">
              <a:solidFill>
                <a:srgbClr val="00B0F0"/>
              </a:solidFill>
              <a:effectLst/>
              <a:latin typeface="+mn-lt"/>
              <a:ea typeface="+mn-ea"/>
              <a:cs typeface="+mn-cs"/>
            </a:rPr>
            <a:t> if the photographer persists in </a:t>
          </a:r>
          <a:r>
            <a:rPr lang="en-US" sz="1200" b="1">
              <a:solidFill>
                <a:srgbClr val="00B0F0"/>
              </a:solidFill>
              <a:effectLst/>
              <a:latin typeface="+mn-lt"/>
              <a:ea typeface="+mn-ea"/>
              <a:cs typeface="+mn-cs"/>
            </a:rPr>
            <a:t>using an </a:t>
          </a:r>
          <a:r>
            <a:rPr lang="en-US" sz="1200" b="1" i="1" u="sng">
              <a:solidFill>
                <a:srgbClr val="00B0F0"/>
              </a:solidFill>
              <a:effectLst/>
              <a:latin typeface="+mn-lt"/>
              <a:ea typeface="+mn-ea"/>
              <a:cs typeface="+mn-cs"/>
            </a:rPr>
            <a:t>irrelevant</a:t>
          </a:r>
          <a:r>
            <a:rPr lang="en-US" sz="1200" b="1" i="1">
              <a:solidFill>
                <a:srgbClr val="00B0F0"/>
              </a:solidFill>
              <a:effectLst/>
              <a:latin typeface="+mn-lt"/>
              <a:ea typeface="+mn-ea"/>
              <a:cs typeface="+mn-cs"/>
            </a:rPr>
            <a:t> </a:t>
          </a:r>
          <a:r>
            <a:rPr lang="en-US" sz="1200" b="1">
              <a:solidFill>
                <a:srgbClr val="00B0F0"/>
              </a:solidFill>
              <a:effectLst/>
              <a:latin typeface="+mn-lt"/>
              <a:ea typeface="+mn-ea"/>
              <a:cs typeface="+mn-cs"/>
            </a:rPr>
            <a:t>Maximum Permissible CoC Diameter. </a:t>
          </a:r>
          <a:br>
            <a:rPr lang="en-US" sz="1200">
              <a:solidFill>
                <a:srgbClr val="00B0F0"/>
              </a:solidFill>
              <a:effectLst/>
              <a:latin typeface="+mn-lt"/>
              <a:ea typeface="+mn-ea"/>
              <a:cs typeface="+mn-cs"/>
            </a:rPr>
          </a:br>
          <a:br>
            <a:rPr lang="en-US" sz="1200">
              <a:solidFill>
                <a:srgbClr val="0070C0"/>
              </a:solidFill>
              <a:effectLst/>
              <a:latin typeface="+mn-lt"/>
              <a:ea typeface="+mn-ea"/>
              <a:cs typeface="+mn-cs"/>
            </a:rPr>
          </a:br>
          <a:br>
            <a:rPr lang="en-US" sz="1400">
              <a:solidFill>
                <a:srgbClr val="0070C0"/>
              </a:solidFill>
              <a:effectLst/>
              <a:latin typeface="+mn-lt"/>
              <a:ea typeface="+mn-ea"/>
              <a:cs typeface="+mn-cs"/>
            </a:rPr>
          </a:br>
          <a:r>
            <a:rPr lang="en-US" sz="1600" b="1" i="0" u="none">
              <a:solidFill>
                <a:srgbClr val="0070C0"/>
              </a:solidFill>
              <a:effectLst/>
              <a:latin typeface="+mn-lt"/>
              <a:ea typeface="+mn-ea"/>
              <a:cs typeface="+mn-cs"/>
            </a:rPr>
            <a:t>Question:   How does one </a:t>
          </a:r>
          <a:r>
            <a:rPr lang="en-US" sz="1600" b="1" i="0" u="none" baseline="0">
              <a:solidFill>
                <a:srgbClr val="0070C0"/>
              </a:solidFill>
              <a:effectLst/>
              <a:latin typeface="+mn-lt"/>
              <a:ea typeface="+mn-ea"/>
              <a:cs typeface="+mn-cs"/>
            </a:rPr>
            <a:t>go about </a:t>
          </a:r>
          <a:r>
            <a:rPr lang="en-US" sz="1600" b="1" i="1" u="none" baseline="0">
              <a:solidFill>
                <a:srgbClr val="00B0F0"/>
              </a:solidFill>
              <a:effectLst/>
              <a:latin typeface="+mn-lt"/>
              <a:ea typeface="+mn-ea"/>
              <a:cs typeface="+mn-cs"/>
            </a:rPr>
            <a:t>quantifying</a:t>
          </a:r>
          <a:r>
            <a:rPr lang="en-US" sz="1600" b="1" i="0" u="none" baseline="0">
              <a:solidFill>
                <a:srgbClr val="0070C0"/>
              </a:solidFill>
              <a:effectLst/>
              <a:latin typeface="+mn-lt"/>
              <a:ea typeface="+mn-ea"/>
              <a:cs typeface="+mn-cs"/>
            </a:rPr>
            <a:t> a personal definition of "acceptable sharpness?"   </a:t>
          </a:r>
          <a:br>
            <a:rPr lang="en-US" sz="1600" b="1" i="0" u="none" baseline="0">
              <a:solidFill>
                <a:srgbClr val="0070C0"/>
              </a:solidFill>
              <a:effectLst/>
              <a:latin typeface="+mn-lt"/>
              <a:ea typeface="+mn-ea"/>
              <a:cs typeface="+mn-cs"/>
            </a:rPr>
          </a:br>
          <a:r>
            <a:rPr lang="en-US" sz="1600" b="1" i="0" u="none" baseline="0">
              <a:solidFill>
                <a:srgbClr val="0070C0"/>
              </a:solidFill>
              <a:effectLst/>
              <a:latin typeface="+mn-lt"/>
              <a:ea typeface="+mn-ea"/>
              <a:cs typeface="+mn-cs"/>
            </a:rPr>
            <a:t>Answer:      I recommend choosing a value </a:t>
          </a:r>
          <a:r>
            <a:rPr lang="en-US" sz="1600" b="1" i="1" u="none" baseline="0">
              <a:solidFill>
                <a:srgbClr val="00B0F0"/>
              </a:solidFill>
              <a:effectLst/>
              <a:latin typeface="+mn-lt"/>
              <a:ea typeface="+mn-ea"/>
              <a:cs typeface="+mn-cs"/>
            </a:rPr>
            <a:t>between 8 lp/mm </a:t>
          </a:r>
          <a:r>
            <a:rPr lang="en-US" sz="1600" b="1" i="0" u="none" baseline="0">
              <a:solidFill>
                <a:srgbClr val="0070C0"/>
              </a:solidFill>
              <a:effectLst/>
              <a:latin typeface="+mn-lt"/>
              <a:ea typeface="+mn-ea"/>
              <a:cs typeface="+mn-cs"/>
            </a:rPr>
            <a:t>and</a:t>
          </a:r>
          <a:r>
            <a:rPr lang="en-US" sz="1600" b="1" i="0" u="none" baseline="0">
              <a:solidFill>
                <a:srgbClr val="00B0F0"/>
              </a:solidFill>
              <a:effectLst/>
              <a:latin typeface="+mn-lt"/>
              <a:ea typeface="+mn-ea"/>
              <a:cs typeface="+mn-cs"/>
            </a:rPr>
            <a:t> </a:t>
          </a:r>
          <a:r>
            <a:rPr lang="en-US" sz="1600" b="1" i="1" u="none" baseline="0">
              <a:solidFill>
                <a:srgbClr val="00B0F0"/>
              </a:solidFill>
              <a:effectLst/>
              <a:latin typeface="+mn-lt"/>
              <a:ea typeface="+mn-ea"/>
              <a:cs typeface="+mn-cs"/>
            </a:rPr>
            <a:t>1 lp/mm</a:t>
          </a:r>
          <a:r>
            <a:rPr lang="en-US" sz="1600" b="1" i="0" u="none" baseline="0">
              <a:solidFill>
                <a:srgbClr val="0070C0"/>
              </a:solidFill>
              <a:effectLst/>
              <a:latin typeface="+mn-lt"/>
              <a:ea typeface="+mn-ea"/>
              <a:cs typeface="+mn-cs"/>
            </a:rPr>
            <a:t>, for a 25cm viewing distance, </a:t>
          </a:r>
          <a:r>
            <a:rPr lang="en-US" sz="1600" b="1" i="1" u="none" baseline="0">
              <a:solidFill>
                <a:srgbClr val="0070C0"/>
              </a:solidFill>
              <a:effectLst/>
              <a:latin typeface="+mn-lt"/>
              <a:ea typeface="+mn-ea"/>
              <a:cs typeface="+mn-cs"/>
            </a:rPr>
            <a:t>but keep reading...  </a:t>
          </a:r>
          <a:br>
            <a:rPr lang="en-US" sz="1400" i="1" baseline="0">
              <a:solidFill>
                <a:srgbClr val="0070C0"/>
              </a:solidFill>
              <a:effectLst/>
              <a:latin typeface="+mn-lt"/>
              <a:ea typeface="+mn-ea"/>
              <a:cs typeface="+mn-cs"/>
            </a:rPr>
          </a:br>
          <a:r>
            <a:rPr lang="en-US" sz="1400" i="0">
              <a:solidFill>
                <a:srgbClr val="0070C0"/>
              </a:solidFill>
              <a:effectLst/>
              <a:latin typeface="+mn-lt"/>
              <a:ea typeface="+mn-ea"/>
              <a:cs typeface="+mn-cs"/>
            </a:rPr>
            <a:t> </a:t>
          </a:r>
        </a:p>
        <a:p>
          <a:endParaRPr lang="en-US" sz="1400" i="0">
            <a:solidFill>
              <a:srgbClr val="0070C0"/>
            </a:solidFill>
            <a:effectLst/>
            <a:latin typeface="+mn-lt"/>
            <a:ea typeface="+mn-ea"/>
            <a:cs typeface="+mn-cs"/>
          </a:endParaRPr>
        </a:p>
        <a:p>
          <a:r>
            <a:rPr lang="en-US" sz="1800" b="1" u="none">
              <a:solidFill>
                <a:srgbClr val="7030A0"/>
              </a:solidFill>
              <a:effectLst/>
              <a:latin typeface="+mn-lt"/>
              <a:ea typeface="+mn-ea"/>
              <a:cs typeface="+mn-cs"/>
            </a:rPr>
            <a:t>At</a:t>
          </a:r>
          <a:r>
            <a:rPr lang="en-US" sz="1800" b="1" u="none" baseline="0">
              <a:solidFill>
                <a:srgbClr val="7030A0"/>
              </a:solidFill>
              <a:effectLst/>
              <a:latin typeface="+mn-lt"/>
              <a:ea typeface="+mn-ea"/>
              <a:cs typeface="+mn-cs"/>
            </a:rPr>
            <a:t> the high end of "acceptable sharpness":  </a:t>
          </a:r>
          <a:br>
            <a:rPr lang="en-US" sz="1600" b="1" u="sng" baseline="0">
              <a:solidFill>
                <a:srgbClr val="0070C0"/>
              </a:solidFill>
              <a:effectLst/>
              <a:latin typeface="+mn-lt"/>
              <a:ea typeface="+mn-ea"/>
              <a:cs typeface="+mn-cs"/>
            </a:rPr>
          </a:br>
          <a:endParaRPr lang="en-US" sz="1600" b="1" u="sng" baseline="0">
            <a:solidFill>
              <a:srgbClr val="0070C0"/>
            </a:solidFill>
            <a:effectLst/>
            <a:latin typeface="+mn-lt"/>
            <a:ea typeface="+mn-ea"/>
            <a:cs typeface="+mn-cs"/>
          </a:endParaRPr>
        </a:p>
        <a:p>
          <a:r>
            <a:rPr lang="en-US" sz="1200" b="1" baseline="0">
              <a:solidFill>
                <a:srgbClr val="0070C0"/>
              </a:solidFill>
              <a:effectLst/>
              <a:latin typeface="+mn-lt"/>
              <a:ea typeface="+mn-ea"/>
              <a:cs typeface="+mn-cs"/>
            </a:rPr>
            <a:t>A</a:t>
          </a:r>
          <a:r>
            <a:rPr lang="en-US" sz="1200" b="1">
              <a:solidFill>
                <a:srgbClr val="0070C0"/>
              </a:solidFill>
              <a:effectLst/>
              <a:latin typeface="+mn-lt"/>
              <a:ea typeface="+mn-ea"/>
              <a:cs typeface="+mn-cs"/>
            </a:rPr>
            <a:t> final image resolution of </a:t>
          </a:r>
          <a:r>
            <a:rPr lang="en-US" sz="1200" b="1">
              <a:solidFill>
                <a:srgbClr val="00B0F0"/>
              </a:solidFill>
              <a:effectLst/>
              <a:latin typeface="+mn-lt"/>
              <a:ea typeface="+mn-ea"/>
              <a:cs typeface="+mn-cs"/>
            </a:rPr>
            <a:t>8 lp/mm (~400 ppi), </a:t>
          </a:r>
          <a:r>
            <a:rPr lang="en-US" sz="1200" b="1">
              <a:solidFill>
                <a:srgbClr val="0070C0"/>
              </a:solidFill>
              <a:effectLst/>
              <a:latin typeface="+mn-lt"/>
              <a:ea typeface="+mn-ea"/>
              <a:cs typeface="+mn-cs"/>
            </a:rPr>
            <a:t>at a high-scrutiny viewing distance of 25cm (~10 in.) is generally considered to be at or near the limit of appreciation for healthy or 20/20-corrected human vision.</a:t>
          </a:r>
          <a:r>
            <a:rPr lang="en-US" sz="1200">
              <a:solidFill>
                <a:srgbClr val="0070C0"/>
              </a:solidFill>
              <a:effectLst/>
              <a:latin typeface="+mn-lt"/>
              <a:ea typeface="+mn-ea"/>
              <a:cs typeface="+mn-cs"/>
            </a:rPr>
            <a:t>  </a:t>
          </a:r>
          <a:r>
            <a:rPr lang="en-US" sz="1200" b="1">
              <a:solidFill>
                <a:srgbClr val="0070C0"/>
              </a:solidFill>
              <a:effectLst/>
              <a:latin typeface="+mn-lt"/>
              <a:ea typeface="+mn-ea"/>
              <a:cs typeface="+mn-cs"/>
            </a:rPr>
            <a:t>So, </a:t>
          </a:r>
          <a:r>
            <a:rPr lang="en-US" sz="1200" b="1">
              <a:solidFill>
                <a:srgbClr val="00B0F0"/>
              </a:solidFill>
              <a:effectLst/>
              <a:latin typeface="+mn-lt"/>
              <a:ea typeface="+mn-ea"/>
              <a:cs typeface="+mn-cs"/>
            </a:rPr>
            <a:t>8 lp/mm </a:t>
          </a:r>
          <a:r>
            <a:rPr lang="en-US" sz="1200" b="1">
              <a:solidFill>
                <a:srgbClr val="0070C0"/>
              </a:solidFill>
              <a:effectLst/>
              <a:latin typeface="+mn-lt"/>
              <a:ea typeface="+mn-ea"/>
              <a:cs typeface="+mn-cs"/>
            </a:rPr>
            <a:t>should be considered </a:t>
          </a:r>
          <a:r>
            <a:rPr lang="en-US" sz="1200" b="1" i="1" u="sng">
              <a:solidFill>
                <a:srgbClr val="00B0F0"/>
              </a:solidFill>
              <a:effectLst/>
              <a:latin typeface="+mn-lt"/>
              <a:ea typeface="+mn-ea"/>
              <a:cs typeface="+mn-cs"/>
            </a:rPr>
            <a:t>the highest,</a:t>
          </a:r>
          <a:r>
            <a:rPr lang="en-US" sz="1200" b="1" i="1" u="sng" baseline="0">
              <a:solidFill>
                <a:srgbClr val="00B0F0"/>
              </a:solidFill>
              <a:effectLst/>
              <a:latin typeface="+mn-lt"/>
              <a:ea typeface="+mn-ea"/>
              <a:cs typeface="+mn-cs"/>
            </a:rPr>
            <a:t> yet perhaps not </a:t>
          </a:r>
          <a:r>
            <a:rPr lang="en-US" sz="1200" b="1" i="1" u="sng">
              <a:solidFill>
                <a:srgbClr val="00B0F0"/>
              </a:solidFill>
              <a:effectLst/>
              <a:latin typeface="+mn-lt"/>
              <a:ea typeface="+mn-ea"/>
              <a:cs typeface="+mn-cs"/>
            </a:rPr>
            <a:t>practical value</a:t>
          </a:r>
          <a:r>
            <a:rPr lang="en-US" sz="1200" b="1">
              <a:solidFill>
                <a:srgbClr val="0070C0"/>
              </a:solidFill>
              <a:effectLst/>
              <a:latin typeface="+mn-lt"/>
              <a:ea typeface="+mn-ea"/>
              <a:cs typeface="+mn-cs"/>
            </a:rPr>
            <a:t> for</a:t>
          </a:r>
          <a:r>
            <a:rPr lang="en-US" sz="1200" b="1" baseline="0">
              <a:solidFill>
                <a:srgbClr val="0070C0"/>
              </a:solidFill>
              <a:effectLst/>
              <a:latin typeface="+mn-lt"/>
              <a:ea typeface="+mn-ea"/>
              <a:cs typeface="+mn-cs"/>
            </a:rPr>
            <a:t> a Desired Final Image Resolution, </a:t>
          </a:r>
          <a:r>
            <a:rPr lang="en-US" sz="1200" b="1">
              <a:solidFill>
                <a:srgbClr val="0070C0"/>
              </a:solidFill>
              <a:effectLst/>
              <a:latin typeface="+mn-lt"/>
              <a:ea typeface="+mn-ea"/>
              <a:cs typeface="+mn-cs"/>
            </a:rPr>
            <a:t>at a 25cm </a:t>
          </a:r>
          <a:r>
            <a:rPr lang="en-US" sz="1200" b="1" baseline="0">
              <a:solidFill>
                <a:srgbClr val="0070C0"/>
              </a:solidFill>
              <a:effectLst/>
              <a:latin typeface="+mn-lt"/>
              <a:ea typeface="+mn-ea"/>
              <a:cs typeface="+mn-cs"/>
            </a:rPr>
            <a:t>viewing distance.  </a:t>
          </a:r>
        </a:p>
        <a:p>
          <a:endParaRPr lang="en-US" sz="1200" b="0" baseline="0">
            <a:solidFill>
              <a:srgbClr val="0070C0"/>
            </a:solidFill>
            <a:effectLst/>
            <a:latin typeface="+mn-lt"/>
            <a:ea typeface="+mn-ea"/>
            <a:cs typeface="+mn-cs"/>
          </a:endParaRPr>
        </a:p>
        <a:p>
          <a:pPr lvl="1"/>
          <a:r>
            <a:rPr lang="en-US" sz="1200" b="1" baseline="0">
              <a:solidFill>
                <a:srgbClr val="7030A0"/>
              </a:solidFill>
              <a:effectLst/>
              <a:latin typeface="+mn-lt"/>
              <a:ea typeface="+mn-ea"/>
              <a:cs typeface="+mn-cs"/>
            </a:rPr>
            <a:t>Note that we can express our individual </a:t>
          </a:r>
          <a:r>
            <a:rPr lang="en-US" sz="1200" b="1" baseline="0">
              <a:solidFill>
                <a:srgbClr val="00B0F0"/>
              </a:solidFill>
              <a:effectLst/>
              <a:latin typeface="+mn-lt"/>
              <a:ea typeface="+mn-ea"/>
              <a:cs typeface="+mn-cs"/>
            </a:rPr>
            <a:t>Desired Final Image Resolutions </a:t>
          </a:r>
          <a:r>
            <a:rPr lang="en-US" sz="1200" b="1" baseline="0">
              <a:solidFill>
                <a:srgbClr val="7030A0"/>
              </a:solidFill>
              <a:effectLst/>
              <a:latin typeface="+mn-lt"/>
              <a:ea typeface="+mn-ea"/>
              <a:cs typeface="+mn-cs"/>
            </a:rPr>
            <a:t>for a viewing distance of 25cm, even though we might each anticipate greater </a:t>
          </a:r>
          <a:r>
            <a:rPr lang="en-US" sz="1200" b="1" baseline="0">
              <a:solidFill>
                <a:srgbClr val="00B0F0"/>
              </a:solidFill>
              <a:effectLst/>
              <a:latin typeface="+mn-lt"/>
              <a:ea typeface="+mn-ea"/>
              <a:cs typeface="+mn-cs"/>
            </a:rPr>
            <a:t>Minimum Anticipated Viewing Distances</a:t>
          </a:r>
          <a:r>
            <a:rPr lang="en-US" sz="1200" b="1" baseline="0">
              <a:solidFill>
                <a:srgbClr val="7030A0"/>
              </a:solidFill>
              <a:effectLst/>
              <a:latin typeface="+mn-lt"/>
              <a:ea typeface="+mn-ea"/>
              <a:cs typeface="+mn-cs"/>
            </a:rPr>
            <a:t>, because that </a:t>
          </a:r>
          <a:r>
            <a:rPr lang="en-US" sz="1200" b="1" baseline="0">
              <a:solidFill>
                <a:srgbClr val="00B0F0"/>
              </a:solidFill>
              <a:effectLst/>
              <a:latin typeface="+mn-lt"/>
              <a:ea typeface="+mn-ea"/>
              <a:cs typeface="+mn-cs"/>
            </a:rPr>
            <a:t>Minimum Anticipated Viewing Distance </a:t>
          </a:r>
          <a:r>
            <a:rPr lang="en-US" sz="1200" b="1" baseline="0">
              <a:solidFill>
                <a:srgbClr val="7030A0"/>
              </a:solidFill>
              <a:effectLst/>
              <a:latin typeface="+mn-lt"/>
              <a:ea typeface="+mn-ea"/>
              <a:cs typeface="+mn-cs"/>
            </a:rPr>
            <a:t>will be accommodated when calculating your customized </a:t>
          </a:r>
          <a:r>
            <a:rPr lang="en-US" sz="1200" b="1" baseline="0">
              <a:solidFill>
                <a:srgbClr val="00B0F0"/>
              </a:solidFill>
              <a:effectLst/>
              <a:latin typeface="+mn-lt"/>
              <a:ea typeface="+mn-ea"/>
              <a:cs typeface="+mn-cs"/>
            </a:rPr>
            <a:t>Maximum Permissible CoC Diameter</a:t>
          </a:r>
          <a:r>
            <a:rPr lang="en-US" sz="1200" b="1" baseline="0">
              <a:solidFill>
                <a:srgbClr val="7030A0"/>
              </a:solidFill>
              <a:effectLst/>
              <a:latin typeface="+mn-lt"/>
              <a:ea typeface="+mn-ea"/>
              <a:cs typeface="+mn-cs"/>
            </a:rPr>
            <a:t>.  (See the </a:t>
          </a:r>
          <a:r>
            <a:rPr lang="en-US" sz="1200" b="1" i="1" baseline="0">
              <a:solidFill>
                <a:srgbClr val="7030A0"/>
              </a:solidFill>
              <a:effectLst/>
              <a:latin typeface="+mn-lt"/>
              <a:ea typeface="+mn-ea"/>
              <a:cs typeface="+mn-cs"/>
            </a:rPr>
            <a:t>"Calculator"</a:t>
          </a:r>
          <a:r>
            <a:rPr lang="en-US" sz="1200" b="1" baseline="0">
              <a:solidFill>
                <a:srgbClr val="7030A0"/>
              </a:solidFill>
              <a:effectLst/>
              <a:latin typeface="+mn-lt"/>
              <a:ea typeface="+mn-ea"/>
              <a:cs typeface="+mn-cs"/>
            </a:rPr>
            <a:t> tab, below.)  </a:t>
          </a:r>
          <a:br>
            <a:rPr lang="en-US" sz="1200" baseline="0">
              <a:solidFill>
                <a:srgbClr val="7030A0"/>
              </a:solidFill>
              <a:effectLst/>
              <a:latin typeface="+mn-lt"/>
              <a:ea typeface="+mn-ea"/>
              <a:cs typeface="+mn-cs"/>
            </a:rPr>
          </a:br>
          <a:br>
            <a:rPr lang="en-US" sz="1200" baseline="0">
              <a:solidFill>
                <a:srgbClr val="7030A0"/>
              </a:solidFill>
              <a:effectLst/>
              <a:latin typeface="+mn-lt"/>
              <a:ea typeface="+mn-ea"/>
              <a:cs typeface="+mn-cs"/>
            </a:rPr>
          </a:br>
          <a:r>
            <a:rPr lang="en-US" sz="1200" b="1" baseline="0">
              <a:solidFill>
                <a:srgbClr val="7030A0"/>
              </a:solidFill>
              <a:effectLst/>
              <a:latin typeface="+mn-lt"/>
              <a:ea typeface="+mn-ea"/>
              <a:cs typeface="+mn-cs"/>
            </a:rPr>
            <a:t>When two or more "savvy" photographers are discussing their distinct preferences for "acceptable sharpness," always expressing this in </a:t>
          </a:r>
          <a:r>
            <a:rPr lang="en-US" sz="1200" b="1" baseline="0">
              <a:solidFill>
                <a:srgbClr val="00B0F0"/>
              </a:solidFill>
              <a:effectLst/>
              <a:latin typeface="+mn-lt"/>
              <a:ea typeface="+mn-ea"/>
              <a:cs typeface="+mn-cs"/>
            </a:rPr>
            <a:t>lp/mm at a 25cm viewing distance</a:t>
          </a:r>
          <a:r>
            <a:rPr lang="en-US" sz="1200" b="1" baseline="0">
              <a:solidFill>
                <a:srgbClr val="7030A0"/>
              </a:solidFill>
              <a:effectLst/>
              <a:latin typeface="+mn-lt"/>
              <a:ea typeface="+mn-ea"/>
              <a:cs typeface="+mn-cs"/>
            </a:rPr>
            <a:t>, they will be able to make apples-to-apples comparisons.  It's a </a:t>
          </a:r>
          <a:r>
            <a:rPr lang="en-US" sz="1200" b="1" i="1" u="sng" baseline="0">
              <a:solidFill>
                <a:srgbClr val="7030A0"/>
              </a:solidFill>
              <a:effectLst/>
              <a:latin typeface="+mn-lt"/>
              <a:ea typeface="+mn-ea"/>
              <a:cs typeface="+mn-cs"/>
            </a:rPr>
            <a:t>convention</a:t>
          </a:r>
          <a:r>
            <a:rPr lang="en-US" sz="1200" b="1" baseline="0">
              <a:solidFill>
                <a:srgbClr val="7030A0"/>
              </a:solidFill>
              <a:effectLst/>
              <a:latin typeface="+mn-lt"/>
              <a:ea typeface="+mn-ea"/>
              <a:cs typeface="+mn-cs"/>
            </a:rPr>
            <a:t> for declaring what you personally feel is "acceptably sharp," with other photographers who follow the convention immediately understanding whether their expectations are more or less stringent than yours. </a:t>
          </a:r>
        </a:p>
        <a:p>
          <a:pPr lvl="1"/>
          <a:endParaRPr lang="en-US" sz="1200" b="1" baseline="0">
            <a:solidFill>
              <a:srgbClr val="7030A0"/>
            </a:solidFill>
            <a:effectLst/>
            <a:latin typeface="+mn-lt"/>
            <a:ea typeface="+mn-ea"/>
            <a:cs typeface="+mn-cs"/>
          </a:endParaRPr>
        </a:p>
        <a:p>
          <a:pPr lvl="1"/>
          <a:r>
            <a:rPr lang="en-US" sz="1200" b="1" baseline="0">
              <a:solidFill>
                <a:srgbClr val="7030A0"/>
              </a:solidFill>
              <a:effectLst/>
              <a:latin typeface="+mn-lt"/>
              <a:ea typeface="+mn-ea"/>
              <a:cs typeface="+mn-cs"/>
            </a:rPr>
            <a:t>As recently as the late 20th century, this was a common practice among well-read photographers, using the 25cm viewing distance as a "standard" for all discussions of perceived sharpness.  Today, despite several still-in-print books on photographic technique, explaining the importance of enlargement factor and viewing distance, when assessing "sharpness," people routinely post their photos to forum threads, asking others if they "look sharp," and no one (other than dinosaurs like me?) thinks to ask the OP</a:t>
          </a:r>
          <a:r>
            <a:rPr lang="en-US" sz="1200" b="1" baseline="0">
              <a:solidFill>
                <a:srgbClr val="00B0F0"/>
              </a:solidFill>
              <a:effectLst/>
              <a:latin typeface="+mn-lt"/>
              <a:ea typeface="+mn-ea"/>
              <a:cs typeface="+mn-cs"/>
            </a:rPr>
            <a:t>, "At what enlargement factor and viewing distance are you assessing the sharpness of your images?  And do you have 20/20 vision at that viewing distance, or are you wearing +diopter reading glasses, due to presbyopia, for example?" </a:t>
          </a:r>
          <a:r>
            <a:rPr lang="en-US" sz="1200" b="1" baseline="0">
              <a:solidFill>
                <a:srgbClr val="7030A0"/>
              </a:solidFill>
              <a:effectLst/>
              <a:latin typeface="+mn-lt"/>
              <a:ea typeface="+mn-ea"/>
              <a:cs typeface="+mn-cs"/>
            </a:rPr>
            <a:t> The OP might as well be wearing orange sunglasses and asking for opinions on the white balance of his images.  This is utterly fruitless, but nearly everyone on today's photography forums is ignorant of these factors affecting perceived sharpness, and some get defensive or even aggressive, if pressed for answers to these critical questions.</a:t>
          </a:r>
        </a:p>
        <a:p>
          <a:pPr lvl="1"/>
          <a:br>
            <a:rPr lang="en-US" sz="1200" baseline="0">
              <a:solidFill>
                <a:srgbClr val="7030A0"/>
              </a:solidFill>
              <a:effectLst/>
              <a:latin typeface="+mn-lt"/>
              <a:ea typeface="+mn-ea"/>
              <a:cs typeface="+mn-cs"/>
            </a:rPr>
          </a:br>
          <a:endParaRPr lang="en-US" sz="1400" baseline="0">
            <a:solidFill>
              <a:srgbClr val="0070C0"/>
            </a:solidFill>
            <a:effectLst/>
            <a:latin typeface="+mn-lt"/>
            <a:ea typeface="+mn-ea"/>
            <a:cs typeface="+mn-cs"/>
          </a:endParaRPr>
        </a:p>
        <a:p>
          <a:pPr lvl="0"/>
          <a:r>
            <a:rPr lang="en-US" sz="1800" b="1" u="none" baseline="0">
              <a:solidFill>
                <a:srgbClr val="7030A0"/>
              </a:solidFill>
              <a:effectLst/>
              <a:latin typeface="+mn-lt"/>
              <a:ea typeface="+mn-ea"/>
              <a:cs typeface="+mn-cs"/>
            </a:rPr>
            <a:t>At the low end of "acceptable sharpness":   </a:t>
          </a:r>
          <a:br>
            <a:rPr lang="en-US" sz="1100" b="1" baseline="0">
              <a:solidFill>
                <a:schemeClr val="dk1"/>
              </a:solidFill>
              <a:effectLst/>
              <a:latin typeface="+mn-lt"/>
              <a:ea typeface="+mn-ea"/>
              <a:cs typeface="+mn-cs"/>
            </a:rPr>
          </a:br>
          <a:endParaRPr lang="en-US" sz="1100" b="1" baseline="0">
            <a:solidFill>
              <a:schemeClr val="dk1"/>
            </a:solidFill>
            <a:effectLst/>
            <a:latin typeface="+mn-lt"/>
            <a:ea typeface="+mn-ea"/>
            <a:cs typeface="+mn-cs"/>
          </a:endParaRPr>
        </a:p>
        <a:p>
          <a:r>
            <a:rPr lang="en-US" sz="1200" b="1">
              <a:solidFill>
                <a:srgbClr val="0070C0"/>
              </a:solidFill>
              <a:effectLst/>
              <a:latin typeface="+mn-lt"/>
              <a:ea typeface="+mn-ea"/>
              <a:cs typeface="+mn-cs"/>
            </a:rPr>
            <a:t>This is subjective</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but, generally speaking, a final image resolution </a:t>
          </a:r>
          <a:r>
            <a:rPr lang="en-US" sz="1200" b="1" i="0">
              <a:solidFill>
                <a:srgbClr val="00B0F0"/>
              </a:solidFill>
              <a:effectLst/>
              <a:latin typeface="+mn-lt"/>
              <a:ea typeface="+mn-ea"/>
              <a:cs typeface="+mn-cs"/>
            </a:rPr>
            <a:t>at or below 1 lp/mm (~50 ppi), </a:t>
          </a:r>
          <a:r>
            <a:rPr lang="en-US" sz="1200" b="1" i="0">
              <a:solidFill>
                <a:srgbClr val="0070C0"/>
              </a:solidFill>
              <a:effectLst/>
              <a:latin typeface="+mn-lt"/>
              <a:ea typeface="+mn-ea"/>
              <a:cs typeface="+mn-cs"/>
            </a:rPr>
            <a:t>when viewed at a distance of 25cm, </a:t>
          </a:r>
          <a:r>
            <a:rPr lang="en-US" sz="1200" b="1">
              <a:solidFill>
                <a:srgbClr val="0070C0"/>
              </a:solidFill>
              <a:effectLst/>
              <a:latin typeface="+mn-lt"/>
              <a:ea typeface="+mn-ea"/>
              <a:cs typeface="+mn-cs"/>
            </a:rPr>
            <a:t>would be perceived by most people as </a:t>
          </a:r>
          <a:r>
            <a:rPr lang="en-US" sz="1200" b="1" i="1" u="none">
              <a:solidFill>
                <a:srgbClr val="00B0F0"/>
              </a:solidFill>
              <a:effectLst/>
              <a:latin typeface="+mn-lt"/>
              <a:ea typeface="+mn-ea"/>
              <a:cs typeface="+mn-cs"/>
            </a:rPr>
            <a:t>“</a:t>
          </a:r>
          <a:r>
            <a:rPr lang="en-US" sz="1200" b="1" i="1" u="sng">
              <a:solidFill>
                <a:srgbClr val="00B0F0"/>
              </a:solidFill>
              <a:effectLst/>
              <a:latin typeface="+mn-lt"/>
              <a:ea typeface="+mn-ea"/>
              <a:cs typeface="+mn-cs"/>
            </a:rPr>
            <a:t>soft” or lacking in subject detail</a:t>
          </a:r>
          <a:r>
            <a:rPr lang="en-US" sz="1200" b="1">
              <a:solidFill>
                <a:srgbClr val="0070C0"/>
              </a:solidFill>
              <a:effectLst/>
              <a:latin typeface="+mn-lt"/>
              <a:ea typeface="+mn-ea"/>
              <a:cs typeface="+mn-cs"/>
            </a:rPr>
            <a:t>. </a:t>
          </a:r>
          <a:r>
            <a:rPr lang="en-US" sz="1200">
              <a:solidFill>
                <a:srgbClr val="0070C0"/>
              </a:solidFill>
              <a:effectLst/>
              <a:latin typeface="+mn-lt"/>
              <a:ea typeface="+mn-ea"/>
              <a:cs typeface="+mn-cs"/>
            </a:rPr>
            <a:t> </a:t>
          </a:r>
          <a:br>
            <a:rPr lang="en-US" sz="1400">
              <a:solidFill>
                <a:srgbClr val="0070C0"/>
              </a:solidFill>
              <a:effectLst/>
              <a:latin typeface="+mn-lt"/>
              <a:ea typeface="+mn-ea"/>
              <a:cs typeface="+mn-cs"/>
            </a:rPr>
          </a:br>
          <a:br>
            <a:rPr lang="en-US" sz="1400">
              <a:solidFill>
                <a:srgbClr val="0070C0"/>
              </a:solidFill>
              <a:effectLst/>
              <a:latin typeface="+mn-lt"/>
              <a:ea typeface="+mn-ea"/>
              <a:cs typeface="+mn-cs"/>
            </a:rPr>
          </a:br>
          <a:r>
            <a:rPr lang="en-US" sz="1200" b="1">
              <a:solidFill>
                <a:srgbClr val="7030A0"/>
              </a:solidFill>
              <a:effectLst/>
              <a:latin typeface="+mn-lt"/>
              <a:ea typeface="+mn-ea"/>
              <a:cs typeface="+mn-cs"/>
            </a:rPr>
            <a:t>Thus, the majority of photographers should carefully consider choosing a personally desired final image resolution, </a:t>
          </a:r>
          <a:r>
            <a:rPr lang="en-US" sz="1200" b="1">
              <a:solidFill>
                <a:srgbClr val="00B0F0"/>
              </a:solidFill>
              <a:effectLst/>
              <a:latin typeface="+mn-lt"/>
              <a:ea typeface="+mn-ea"/>
              <a:cs typeface="+mn-cs"/>
            </a:rPr>
            <a:t>somewhere between 1 and 8 lp/mm, inclusive, for a 25cm viewing distance (between ~50 ppi and ~400 ppi),</a:t>
          </a:r>
          <a:r>
            <a:rPr lang="en-US" sz="1200" b="1" baseline="0">
              <a:solidFill>
                <a:srgbClr val="00B0F0"/>
              </a:solidFill>
              <a:effectLst/>
              <a:latin typeface="+mn-lt"/>
              <a:ea typeface="+mn-ea"/>
              <a:cs typeface="+mn-cs"/>
            </a:rPr>
            <a:t> </a:t>
          </a:r>
          <a:r>
            <a:rPr lang="en-US" sz="1200" b="1" baseline="0">
              <a:solidFill>
                <a:srgbClr val="7030A0"/>
              </a:solidFill>
              <a:effectLst/>
              <a:latin typeface="+mn-lt"/>
              <a:ea typeface="+mn-ea"/>
              <a:cs typeface="+mn-cs"/>
            </a:rPr>
            <a:t>but feel free to "desire" a Final Image Resolution even lower than 1 lp/mm (~50 ppi).  It's </a:t>
          </a:r>
          <a:r>
            <a:rPr lang="en-US" sz="1200" b="1" i="1" u="sng" baseline="0">
              <a:solidFill>
                <a:srgbClr val="7030A0"/>
              </a:solidFill>
              <a:effectLst/>
              <a:latin typeface="+mn-lt"/>
              <a:ea typeface="+mn-ea"/>
              <a:cs typeface="+mn-cs"/>
            </a:rPr>
            <a:t>your</a:t>
          </a:r>
          <a:r>
            <a:rPr lang="en-US" sz="1200" b="1" baseline="0">
              <a:solidFill>
                <a:srgbClr val="7030A0"/>
              </a:solidFill>
              <a:effectLst/>
              <a:latin typeface="+mn-lt"/>
              <a:ea typeface="+mn-ea"/>
              <a:cs typeface="+mn-cs"/>
            </a:rPr>
            <a:t> choice.</a:t>
          </a:r>
          <a:r>
            <a:rPr lang="en-US" sz="1200">
              <a:solidFill>
                <a:srgbClr val="7030A0"/>
              </a:solidFill>
              <a:effectLst/>
              <a:latin typeface="+mn-lt"/>
              <a:ea typeface="+mn-ea"/>
              <a:cs typeface="+mn-cs"/>
            </a:rPr>
            <a:t>  </a:t>
          </a:r>
          <a:br>
            <a:rPr lang="en-US" sz="1200">
              <a:solidFill>
                <a:srgbClr val="7030A0"/>
              </a:solidFill>
              <a:effectLst/>
              <a:latin typeface="+mn-lt"/>
              <a:ea typeface="+mn-ea"/>
              <a:cs typeface="+mn-cs"/>
            </a:rPr>
          </a:br>
          <a:endParaRPr lang="en-US" sz="1200">
            <a:solidFill>
              <a:srgbClr val="7030A0"/>
            </a:solidFill>
            <a:effectLst/>
            <a:latin typeface="+mn-lt"/>
            <a:ea typeface="+mn-ea"/>
            <a:cs typeface="+mn-cs"/>
          </a:endParaRPr>
        </a:p>
        <a:p>
          <a:pPr lvl="1"/>
          <a:r>
            <a:rPr lang="en-US" sz="1200" b="1">
              <a:solidFill>
                <a:srgbClr val="7030A0"/>
              </a:solidFill>
              <a:effectLst/>
              <a:latin typeface="+mn-lt"/>
              <a:ea typeface="+mn-ea"/>
              <a:cs typeface="+mn-cs"/>
            </a:rPr>
            <a:t>Note that this choice does not have to vary with your intentions for a given image you are about to shoot, as this choice is made independent of possible print sizes.  However, the </a:t>
          </a:r>
          <a:r>
            <a:rPr lang="en-US" sz="1200" b="1" i="1" u="sng">
              <a:solidFill>
                <a:srgbClr val="7030A0"/>
              </a:solidFill>
              <a:effectLst/>
              <a:latin typeface="+mn-lt"/>
              <a:ea typeface="+mn-ea"/>
              <a:cs typeface="+mn-cs"/>
            </a:rPr>
            <a:t>lower</a:t>
          </a:r>
          <a:r>
            <a:rPr lang="en-US" sz="1200" b="1">
              <a:solidFill>
                <a:srgbClr val="7030A0"/>
              </a:solidFill>
              <a:effectLst/>
              <a:latin typeface="+mn-lt"/>
              <a:ea typeface="+mn-ea"/>
              <a:cs typeface="+mn-cs"/>
            </a:rPr>
            <a:t> your </a:t>
          </a:r>
          <a:r>
            <a:rPr lang="en-US" sz="1200" b="1">
              <a:solidFill>
                <a:srgbClr val="00B0F0"/>
              </a:solidFill>
              <a:effectLst/>
              <a:latin typeface="+mn-lt"/>
              <a:ea typeface="+mn-ea"/>
              <a:cs typeface="+mn-cs"/>
            </a:rPr>
            <a:t>Desired Final Image Resolution</a:t>
          </a:r>
          <a:r>
            <a:rPr lang="en-US" sz="1200" b="1">
              <a:solidFill>
                <a:srgbClr val="7030A0"/>
              </a:solidFill>
              <a:effectLst/>
              <a:latin typeface="+mn-lt"/>
              <a:ea typeface="+mn-ea"/>
              <a:cs typeface="+mn-cs"/>
            </a:rPr>
            <a:t>, the </a:t>
          </a:r>
          <a:r>
            <a:rPr lang="en-US" sz="1200" b="1" i="1" u="sng">
              <a:solidFill>
                <a:srgbClr val="7030A0"/>
              </a:solidFill>
              <a:effectLst/>
              <a:latin typeface="+mn-lt"/>
              <a:ea typeface="+mn-ea"/>
              <a:cs typeface="+mn-cs"/>
            </a:rPr>
            <a:t>deeper the subject spaces that can be recorded</a:t>
          </a:r>
          <a:r>
            <a:rPr lang="en-US" sz="1200" b="1">
              <a:solidFill>
                <a:srgbClr val="7030A0"/>
              </a:solidFill>
              <a:effectLst/>
              <a:latin typeface="+mn-lt"/>
              <a:ea typeface="+mn-ea"/>
              <a:cs typeface="+mn-cs"/>
            </a:rPr>
            <a:t> with Nears and Fars that satisfy your expectation</a:t>
          </a:r>
          <a:r>
            <a:rPr lang="en-US" sz="1200" b="1" baseline="0">
              <a:solidFill>
                <a:srgbClr val="7030A0"/>
              </a:solidFill>
              <a:effectLst/>
              <a:latin typeface="+mn-lt"/>
              <a:ea typeface="+mn-ea"/>
              <a:cs typeface="+mn-cs"/>
            </a:rPr>
            <a:t> for "acceptable sharpness</a:t>
          </a:r>
          <a:r>
            <a:rPr lang="en-US" sz="1200" b="1">
              <a:solidFill>
                <a:srgbClr val="7030A0"/>
              </a:solidFill>
              <a:effectLst/>
              <a:latin typeface="+mn-lt"/>
              <a:ea typeface="+mn-ea"/>
              <a:cs typeface="+mn-cs"/>
            </a:rPr>
            <a:t>."  </a:t>
          </a:r>
          <a:br>
            <a:rPr lang="en-US" sz="1200" b="1">
              <a:solidFill>
                <a:srgbClr val="7030A0"/>
              </a:solidFill>
              <a:effectLst/>
              <a:latin typeface="+mn-lt"/>
              <a:ea typeface="+mn-ea"/>
              <a:cs typeface="+mn-cs"/>
            </a:rPr>
          </a:br>
          <a:br>
            <a:rPr lang="en-US" sz="1200" b="1">
              <a:solidFill>
                <a:srgbClr val="7030A0"/>
              </a:solidFill>
              <a:effectLst/>
              <a:latin typeface="+mn-lt"/>
              <a:ea typeface="+mn-ea"/>
              <a:cs typeface="+mn-cs"/>
            </a:rPr>
          </a:br>
          <a:r>
            <a:rPr lang="en-US" sz="1200" b="1">
              <a:solidFill>
                <a:srgbClr val="7030A0"/>
              </a:solidFill>
              <a:effectLst/>
              <a:latin typeface="+mn-lt"/>
              <a:ea typeface="+mn-ea"/>
              <a:cs typeface="+mn-cs"/>
            </a:rPr>
            <a:t>In other words, choosing to secure a </a:t>
          </a:r>
          <a:r>
            <a:rPr lang="en-US" sz="1200" b="1">
              <a:solidFill>
                <a:srgbClr val="00B0F0"/>
              </a:solidFill>
              <a:effectLst/>
              <a:latin typeface="+mn-lt"/>
              <a:ea typeface="+mn-ea"/>
              <a:cs typeface="+mn-cs"/>
            </a:rPr>
            <a:t>Final Image Resolution </a:t>
          </a:r>
          <a:r>
            <a:rPr lang="en-US" sz="1200" b="1">
              <a:solidFill>
                <a:srgbClr val="7030A0"/>
              </a:solidFill>
              <a:effectLst/>
              <a:latin typeface="+mn-lt"/>
              <a:ea typeface="+mn-ea"/>
              <a:cs typeface="+mn-cs"/>
            </a:rPr>
            <a:t>as high as 8 lp/mm, is very constricting – </a:t>
          </a:r>
          <a:r>
            <a:rPr lang="en-US" sz="1200" b="1" i="1" u="sng">
              <a:solidFill>
                <a:srgbClr val="7030A0"/>
              </a:solidFill>
              <a:effectLst/>
              <a:latin typeface="+mn-lt"/>
              <a:ea typeface="+mn-ea"/>
              <a:cs typeface="+mn-cs"/>
            </a:rPr>
            <a:t>forcing you to shoot shallower subject spaces</a:t>
          </a:r>
          <a:r>
            <a:rPr lang="en-US" sz="1200" b="1">
              <a:solidFill>
                <a:srgbClr val="7030A0"/>
              </a:solidFill>
              <a:effectLst/>
              <a:latin typeface="+mn-lt"/>
              <a:ea typeface="+mn-ea"/>
              <a:cs typeface="+mn-cs"/>
            </a:rPr>
            <a:t>, and/or to use </a:t>
          </a:r>
          <a:r>
            <a:rPr lang="en-US" sz="1200" b="1" i="1" u="sng">
              <a:solidFill>
                <a:srgbClr val="7030A0"/>
              </a:solidFill>
              <a:effectLst/>
              <a:latin typeface="+mn-lt"/>
              <a:ea typeface="+mn-ea"/>
              <a:cs typeface="+mn-cs"/>
            </a:rPr>
            <a:t>smaller apertures</a:t>
          </a:r>
          <a:r>
            <a:rPr lang="en-US" sz="1200" b="1">
              <a:solidFill>
                <a:srgbClr val="7030A0"/>
              </a:solidFill>
              <a:effectLst/>
              <a:latin typeface="+mn-lt"/>
              <a:ea typeface="+mn-ea"/>
              <a:cs typeface="+mn-cs"/>
            </a:rPr>
            <a:t> – </a:t>
          </a:r>
          <a:r>
            <a:rPr lang="en-US" sz="1200" b="1" i="1" u="sng">
              <a:solidFill>
                <a:srgbClr val="7030A0"/>
              </a:solidFill>
              <a:effectLst/>
              <a:latin typeface="+mn-lt"/>
              <a:ea typeface="+mn-ea"/>
              <a:cs typeface="+mn-cs"/>
            </a:rPr>
            <a:t>increasing the length of your exposures</a:t>
          </a:r>
          <a:r>
            <a:rPr lang="en-US" sz="1200" b="1">
              <a:solidFill>
                <a:srgbClr val="7030A0"/>
              </a:solidFill>
              <a:effectLst/>
              <a:latin typeface="+mn-lt"/>
              <a:ea typeface="+mn-ea"/>
              <a:cs typeface="+mn-cs"/>
            </a:rPr>
            <a:t> for the available light and ISO setting,</a:t>
          </a:r>
          <a:r>
            <a:rPr lang="en-US" sz="1200" b="1" baseline="0">
              <a:solidFill>
                <a:srgbClr val="7030A0"/>
              </a:solidFill>
              <a:effectLst/>
              <a:latin typeface="+mn-lt"/>
              <a:ea typeface="+mn-ea"/>
              <a:cs typeface="+mn-cs"/>
            </a:rPr>
            <a:t> and/or</a:t>
          </a:r>
          <a:r>
            <a:rPr lang="en-US" sz="1200" b="1">
              <a:solidFill>
                <a:srgbClr val="7030A0"/>
              </a:solidFill>
              <a:effectLst/>
              <a:latin typeface="+mn-lt"/>
              <a:ea typeface="+mn-ea"/>
              <a:cs typeface="+mn-cs"/>
            </a:rPr>
            <a:t> </a:t>
          </a:r>
          <a:r>
            <a:rPr lang="en-US" sz="1200" b="1" i="1" u="sng">
              <a:solidFill>
                <a:srgbClr val="7030A0"/>
              </a:solidFill>
              <a:effectLst/>
              <a:latin typeface="+mn-lt"/>
              <a:ea typeface="+mn-ea"/>
              <a:cs typeface="+mn-cs"/>
            </a:rPr>
            <a:t>increasing the possibility of degrading the entire image with visible diffraction.</a:t>
          </a:r>
          <a:r>
            <a:rPr lang="en-US" sz="1200" b="1" i="1" u="none" baseline="0">
              <a:solidFill>
                <a:srgbClr val="7030A0"/>
              </a:solidFill>
              <a:effectLst/>
              <a:latin typeface="+mn-lt"/>
              <a:ea typeface="+mn-ea"/>
              <a:cs typeface="+mn-cs"/>
            </a:rPr>
            <a:t>  </a:t>
          </a:r>
          <a:r>
            <a:rPr lang="en-US" sz="1200" b="1" i="0" u="none" baseline="0">
              <a:solidFill>
                <a:srgbClr val="7030A0"/>
              </a:solidFill>
              <a:effectLst/>
              <a:latin typeface="+mn-lt"/>
              <a:ea typeface="+mn-ea"/>
              <a:cs typeface="+mn-cs"/>
            </a:rPr>
            <a:t> </a:t>
          </a:r>
          <a:br>
            <a:rPr lang="en-US" sz="1200" b="1" i="0" u="none" baseline="0">
              <a:solidFill>
                <a:srgbClr val="7030A0"/>
              </a:solidFill>
              <a:effectLst/>
              <a:latin typeface="+mn-lt"/>
              <a:ea typeface="+mn-ea"/>
              <a:cs typeface="+mn-cs"/>
            </a:rPr>
          </a:br>
          <a:br>
            <a:rPr lang="en-US" sz="1200" b="1" i="0" u="none" baseline="0">
              <a:solidFill>
                <a:srgbClr val="7030A0"/>
              </a:solidFill>
              <a:effectLst/>
              <a:latin typeface="+mn-lt"/>
              <a:ea typeface="+mn-ea"/>
              <a:cs typeface="+mn-cs"/>
            </a:rPr>
          </a:br>
          <a:r>
            <a:rPr lang="en-US" sz="1200" b="1" i="0" u="none" baseline="0">
              <a:solidFill>
                <a:srgbClr val="7030A0"/>
              </a:solidFill>
              <a:effectLst/>
              <a:latin typeface="+mn-lt"/>
              <a:ea typeface="+mn-ea"/>
              <a:cs typeface="+mn-cs"/>
            </a:rPr>
            <a:t>Desiring such a high </a:t>
          </a:r>
          <a:r>
            <a:rPr lang="en-US" sz="1200" b="1" i="0" u="none" baseline="0">
              <a:solidFill>
                <a:srgbClr val="00B0F0"/>
              </a:solidFill>
              <a:effectLst/>
              <a:latin typeface="+mn-lt"/>
              <a:ea typeface="+mn-ea"/>
              <a:cs typeface="+mn-cs"/>
            </a:rPr>
            <a:t>Final Image Resolution </a:t>
          </a:r>
          <a:r>
            <a:rPr lang="en-US" sz="1200" b="1" i="0" u="none" baseline="0">
              <a:solidFill>
                <a:srgbClr val="7030A0"/>
              </a:solidFill>
              <a:effectLst/>
              <a:latin typeface="+mn-lt"/>
              <a:ea typeface="+mn-ea"/>
              <a:cs typeface="+mn-cs"/>
            </a:rPr>
            <a:t>will also </a:t>
          </a:r>
          <a:r>
            <a:rPr lang="en-US" sz="1200" b="1" i="1" u="sng" baseline="0">
              <a:solidFill>
                <a:srgbClr val="7030A0"/>
              </a:solidFill>
              <a:effectLst/>
              <a:latin typeface="+mn-lt"/>
              <a:ea typeface="+mn-ea"/>
              <a:cs typeface="+mn-cs"/>
            </a:rPr>
            <a:t>limit the maximum dimensions of your final images to perhaps unacceptably small sizes</a:t>
          </a:r>
          <a:r>
            <a:rPr lang="en-US" sz="1200" b="1" i="0" u="none" baseline="0">
              <a:solidFill>
                <a:srgbClr val="7030A0"/>
              </a:solidFill>
              <a:effectLst/>
              <a:latin typeface="+mn-lt"/>
              <a:ea typeface="+mn-ea"/>
              <a:cs typeface="+mn-cs"/>
            </a:rPr>
            <a:t>, due to not having enough pixels at the unresampled image density of 400 ppi, as is needed to support a Desired Final Image Resolution of 8 lp/mm, for example. </a:t>
          </a:r>
          <a:r>
            <a:rPr lang="en-US" sz="1200" b="1" baseline="0">
              <a:solidFill>
                <a:srgbClr val="7030A0"/>
              </a:solidFill>
              <a:effectLst/>
              <a:latin typeface="+mn-lt"/>
              <a:ea typeface="+mn-ea"/>
              <a:cs typeface="+mn-cs"/>
            </a:rPr>
            <a:t> (See the </a:t>
          </a:r>
          <a:r>
            <a:rPr lang="en-US" sz="1200" b="1" i="1" baseline="0">
              <a:solidFill>
                <a:srgbClr val="7030A0"/>
              </a:solidFill>
              <a:effectLst/>
              <a:latin typeface="+mn-lt"/>
              <a:ea typeface="+mn-ea"/>
              <a:cs typeface="+mn-cs"/>
            </a:rPr>
            <a:t>"</a:t>
          </a:r>
          <a:r>
            <a:rPr lang="en-US" sz="1200" b="1" i="1" baseline="0">
              <a:solidFill>
                <a:srgbClr val="00B0F0"/>
              </a:solidFill>
              <a:effectLst/>
              <a:latin typeface="+mn-lt"/>
              <a:ea typeface="+mn-ea"/>
              <a:cs typeface="+mn-cs"/>
            </a:rPr>
            <a:t>Calculator</a:t>
          </a:r>
          <a:r>
            <a:rPr lang="en-US" sz="1200" b="1" i="1" baseline="0">
              <a:solidFill>
                <a:srgbClr val="7030A0"/>
              </a:solidFill>
              <a:effectLst/>
              <a:latin typeface="+mn-lt"/>
              <a:ea typeface="+mn-ea"/>
              <a:cs typeface="+mn-cs"/>
            </a:rPr>
            <a:t>"</a:t>
          </a:r>
          <a:r>
            <a:rPr lang="en-US" sz="1200" b="1" baseline="0">
              <a:solidFill>
                <a:srgbClr val="7030A0"/>
              </a:solidFill>
              <a:effectLst/>
              <a:latin typeface="+mn-lt"/>
              <a:ea typeface="+mn-ea"/>
              <a:cs typeface="+mn-cs"/>
            </a:rPr>
            <a:t> tab, below.)</a:t>
          </a:r>
          <a:r>
            <a:rPr lang="en-US" sz="1200" b="1">
              <a:solidFill>
                <a:srgbClr val="7030A0"/>
              </a:solidFill>
              <a:effectLst/>
              <a:latin typeface="+mn-lt"/>
              <a:ea typeface="+mn-ea"/>
              <a:cs typeface="+mn-cs"/>
            </a:rPr>
            <a:t>  </a:t>
          </a:r>
          <a:br>
            <a:rPr lang="en-US" sz="1200">
              <a:solidFill>
                <a:srgbClr val="7030A0"/>
              </a:solidFill>
              <a:effectLst/>
              <a:latin typeface="+mn-lt"/>
              <a:ea typeface="+mn-ea"/>
              <a:cs typeface="+mn-cs"/>
            </a:rPr>
          </a:br>
          <a:endParaRPr lang="en-US" sz="1200">
            <a:solidFill>
              <a:srgbClr val="7030A0"/>
            </a:solidFill>
            <a:effectLst/>
            <a:latin typeface="+mn-lt"/>
            <a:ea typeface="+mn-ea"/>
            <a:cs typeface="+mn-cs"/>
          </a:endParaRPr>
        </a:p>
        <a:p>
          <a:r>
            <a:rPr lang="en-US" sz="1400" b="1" i="0">
              <a:solidFill>
                <a:srgbClr val="FF0000"/>
              </a:solidFill>
              <a:effectLst/>
              <a:latin typeface="+mn-lt"/>
              <a:ea typeface="+mn-ea"/>
              <a:cs typeface="+mn-cs"/>
            </a:rPr>
            <a:t>Hint:  </a:t>
          </a:r>
          <a:r>
            <a:rPr lang="en-US" sz="1400" b="1" i="0" u="none">
              <a:solidFill>
                <a:srgbClr val="FF0000"/>
              </a:solidFill>
              <a:effectLst/>
              <a:latin typeface="+mn-lt"/>
              <a:ea typeface="+mn-ea"/>
              <a:cs typeface="+mn-cs"/>
            </a:rPr>
            <a:t>5 lp/mm (254 ppi) </a:t>
          </a:r>
          <a:r>
            <a:rPr lang="en-US" sz="1400" b="1" i="1">
              <a:solidFill>
                <a:srgbClr val="FF0000"/>
              </a:solidFill>
              <a:effectLst/>
              <a:latin typeface="+mn-lt"/>
              <a:ea typeface="+mn-ea"/>
              <a:cs typeface="+mn-cs"/>
            </a:rPr>
            <a:t>at a viewing distance of 25cm will satisfy most people who stand that close to scrutinize your prints, and might still be found challenging to achieve,</a:t>
          </a:r>
          <a:r>
            <a:rPr lang="en-US" sz="1400" b="1" i="1" baseline="0">
              <a:solidFill>
                <a:srgbClr val="FF0000"/>
              </a:solidFill>
              <a:effectLst/>
              <a:latin typeface="+mn-lt"/>
              <a:ea typeface="+mn-ea"/>
              <a:cs typeface="+mn-cs"/>
            </a:rPr>
            <a:t> </a:t>
          </a:r>
          <a:r>
            <a:rPr lang="en-US" sz="1400" b="1" i="1">
              <a:solidFill>
                <a:srgbClr val="FF0000"/>
              </a:solidFill>
              <a:effectLst/>
              <a:latin typeface="+mn-lt"/>
              <a:ea typeface="+mn-ea"/>
              <a:cs typeface="+mn-cs"/>
            </a:rPr>
            <a:t>but it’s YOUR choice, not mine, nor anyone else’s.</a:t>
          </a:r>
          <a:br>
            <a:rPr lang="en-US" sz="1400" b="1">
              <a:solidFill>
                <a:srgbClr val="FF0000"/>
              </a:solidFill>
              <a:effectLst/>
              <a:latin typeface="+mn-lt"/>
              <a:ea typeface="+mn-ea"/>
              <a:cs typeface="+mn-cs"/>
            </a:rPr>
          </a:br>
          <a:br>
            <a:rPr lang="en-US" sz="1400">
              <a:solidFill>
                <a:schemeClr val="dk1"/>
              </a:solidFill>
              <a:effectLst/>
              <a:latin typeface="+mn-lt"/>
              <a:ea typeface="+mn-ea"/>
              <a:cs typeface="+mn-cs"/>
            </a:rPr>
          </a:br>
          <a:br>
            <a:rPr lang="en-US" sz="1400">
              <a:solidFill>
                <a:schemeClr val="dk1"/>
              </a:solidFill>
              <a:effectLst/>
              <a:latin typeface="+mn-lt"/>
              <a:ea typeface="+mn-ea"/>
              <a:cs typeface="+mn-cs"/>
            </a:rPr>
          </a:br>
          <a:r>
            <a:rPr lang="en-US" sz="1800" b="1">
              <a:solidFill>
                <a:srgbClr val="7030A0"/>
              </a:solidFill>
              <a:effectLst/>
              <a:latin typeface="+mn-lt"/>
              <a:ea typeface="+mn-ea"/>
              <a:cs typeface="+mn-cs"/>
            </a:rPr>
            <a:t>Points of Reference: </a:t>
          </a:r>
          <a:r>
            <a:rPr lang="en-US" sz="1800" b="1" baseline="0">
              <a:solidFill>
                <a:srgbClr val="7030A0"/>
              </a:solidFill>
              <a:effectLst/>
              <a:latin typeface="+mn-lt"/>
              <a:ea typeface="+mn-ea"/>
              <a:cs typeface="+mn-cs"/>
            </a:rPr>
            <a:t> </a:t>
          </a:r>
          <a:br>
            <a:rPr lang="en-US" sz="1800" b="1" baseline="0">
              <a:solidFill>
                <a:srgbClr val="7030A0"/>
              </a:solidFill>
              <a:effectLst/>
              <a:latin typeface="+mn-lt"/>
              <a:ea typeface="+mn-ea"/>
              <a:cs typeface="+mn-cs"/>
            </a:rPr>
          </a:br>
          <a:r>
            <a:rPr lang="en-US" sz="1400" b="1">
              <a:solidFill>
                <a:srgbClr val="0070C0"/>
              </a:solidFill>
              <a:effectLst/>
              <a:latin typeface="+mn-lt"/>
              <a:ea typeface="+mn-ea"/>
              <a:cs typeface="+mn-cs"/>
            </a:rPr>
            <a:t>To help you select</a:t>
          </a:r>
          <a:r>
            <a:rPr lang="en-US" sz="1400" b="1" baseline="0">
              <a:solidFill>
                <a:srgbClr val="0070C0"/>
              </a:solidFill>
              <a:effectLst/>
              <a:latin typeface="+mn-lt"/>
              <a:ea typeface="+mn-ea"/>
              <a:cs typeface="+mn-cs"/>
            </a:rPr>
            <a:t> an </a:t>
          </a:r>
          <a:r>
            <a:rPr lang="en-US" sz="1400" b="1" i="1" u="sng" baseline="0">
              <a:solidFill>
                <a:srgbClr val="0070C0"/>
              </a:solidFill>
              <a:effectLst/>
              <a:latin typeface="+mn-lt"/>
              <a:ea typeface="+mn-ea"/>
              <a:cs typeface="+mn-cs"/>
            </a:rPr>
            <a:t>initial</a:t>
          </a:r>
          <a:r>
            <a:rPr lang="en-US" sz="1400" b="1" baseline="0">
              <a:solidFill>
                <a:srgbClr val="0070C0"/>
              </a:solidFill>
              <a:effectLst/>
              <a:latin typeface="+mn-lt"/>
              <a:ea typeface="+mn-ea"/>
              <a:cs typeface="+mn-cs"/>
            </a:rPr>
            <a:t> value for </a:t>
          </a:r>
          <a:r>
            <a:rPr lang="en-US" sz="1400" b="1" baseline="0">
              <a:solidFill>
                <a:srgbClr val="00B0F0"/>
              </a:solidFill>
              <a:effectLst/>
              <a:latin typeface="+mn-lt"/>
              <a:ea typeface="+mn-ea"/>
              <a:cs typeface="+mn-cs"/>
            </a:rPr>
            <a:t>Desired Final Image Resolution</a:t>
          </a:r>
          <a:r>
            <a:rPr lang="en-US" sz="1400" b="1">
              <a:solidFill>
                <a:srgbClr val="0070C0"/>
              </a:solidFill>
              <a:effectLst/>
              <a:latin typeface="+mn-lt"/>
              <a:ea typeface="+mn-ea"/>
              <a:cs typeface="+mn-cs"/>
            </a:rPr>
            <a:t>, before finalizing your decision after</a:t>
          </a:r>
          <a:r>
            <a:rPr lang="en-US" sz="1400" b="1" baseline="0">
              <a:solidFill>
                <a:srgbClr val="0070C0"/>
              </a:solidFill>
              <a:effectLst/>
              <a:latin typeface="+mn-lt"/>
              <a:ea typeface="+mn-ea"/>
              <a:cs typeface="+mn-cs"/>
            </a:rPr>
            <a:t> using a </a:t>
          </a:r>
          <a:r>
            <a:rPr lang="en-US" sz="1400" b="1" i="1" u="sng" baseline="0">
              <a:solidFill>
                <a:srgbClr val="0070C0"/>
              </a:solidFill>
              <a:effectLst/>
              <a:latin typeface="+mn-lt"/>
              <a:ea typeface="+mn-ea"/>
              <a:cs typeface="+mn-cs"/>
            </a:rPr>
            <a:t>calculated</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Maximum Permissible CoC Diameter </a:t>
          </a:r>
          <a:r>
            <a:rPr lang="en-US" sz="1400" b="1" baseline="0">
              <a:solidFill>
                <a:srgbClr val="0070C0"/>
              </a:solidFill>
              <a:effectLst/>
              <a:latin typeface="+mn-lt"/>
              <a:ea typeface="+mn-ea"/>
              <a:cs typeface="+mn-cs"/>
            </a:rPr>
            <a:t>for DoF calculations, meticulously tested in the field, </a:t>
          </a:r>
          <a:r>
            <a:rPr lang="en-US" sz="1400" b="1" i="1" u="sng" baseline="0">
              <a:solidFill>
                <a:srgbClr val="0070C0"/>
              </a:solidFill>
              <a:effectLst/>
              <a:latin typeface="+mn-lt"/>
              <a:ea typeface="+mn-ea"/>
              <a:cs typeface="+mn-cs"/>
            </a:rPr>
            <a:t>ideally using a laser distance measure</a:t>
          </a:r>
          <a:r>
            <a:rPr lang="en-US" sz="1400" b="1" baseline="0">
              <a:solidFill>
                <a:srgbClr val="0070C0"/>
              </a:solidFill>
              <a:effectLst/>
              <a:latin typeface="+mn-lt"/>
              <a:ea typeface="+mn-ea"/>
              <a:cs typeface="+mn-cs"/>
            </a:rPr>
            <a:t>, and later carefully analyzed at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Maximum Anticipated Enlargement Factor</a:t>
          </a:r>
          <a:r>
            <a:rPr lang="en-US" sz="1400" b="1" baseline="0">
              <a:solidFill>
                <a:srgbClr val="0070C0"/>
              </a:solidFill>
              <a:effectLst/>
              <a:latin typeface="+mn-lt"/>
              <a:ea typeface="+mn-ea"/>
              <a:cs typeface="+mn-cs"/>
            </a:rPr>
            <a:t> and </a:t>
          </a:r>
          <a:r>
            <a:rPr lang="en-US" sz="1400" b="1" i="1" u="sng" baseline="0">
              <a:solidFill>
                <a:srgbClr val="0070C0"/>
              </a:solidFill>
              <a:effectLst/>
              <a:latin typeface="+mn-lt"/>
              <a:ea typeface="+mn-ea"/>
              <a:cs typeface="+mn-cs"/>
            </a:rPr>
            <a:t>your</a:t>
          </a:r>
          <a:r>
            <a:rPr lang="en-US" sz="1400" b="1" baseline="0">
              <a:solidFill>
                <a:srgbClr val="0070C0"/>
              </a:solidFill>
              <a:effectLst/>
              <a:latin typeface="+mn-lt"/>
              <a:ea typeface="+mn-ea"/>
              <a:cs typeface="+mn-cs"/>
            </a:rPr>
            <a:t> </a:t>
          </a:r>
          <a:r>
            <a:rPr lang="en-US" sz="1400" b="1" baseline="0">
              <a:solidFill>
                <a:srgbClr val="00B0F0"/>
              </a:solidFill>
              <a:effectLst/>
              <a:latin typeface="+mn-lt"/>
              <a:ea typeface="+mn-ea"/>
              <a:cs typeface="+mn-cs"/>
            </a:rPr>
            <a:t>Minium Anticipated Viewing Distance.  </a:t>
          </a:r>
          <a:br>
            <a:rPr lang="en-US" sz="1400" b="1" baseline="0">
              <a:solidFill>
                <a:srgbClr val="00B0F0"/>
              </a:solidFill>
              <a:effectLst/>
              <a:latin typeface="+mn-lt"/>
              <a:ea typeface="+mn-ea"/>
              <a:cs typeface="+mn-cs"/>
            </a:rPr>
          </a:br>
          <a:br>
            <a:rPr lang="en-US" sz="1600">
              <a:solidFill>
                <a:srgbClr val="0070C0"/>
              </a:solidFill>
              <a:effectLst/>
              <a:latin typeface="+mn-lt"/>
              <a:ea typeface="+mn-ea"/>
              <a:cs typeface="+mn-cs"/>
            </a:rPr>
          </a:br>
          <a:endParaRPr lang="en-US" sz="1400">
            <a:solidFill>
              <a:srgbClr val="0070C0"/>
            </a:solidFill>
            <a:effectLst/>
            <a:latin typeface="+mn-lt"/>
            <a:ea typeface="+mn-ea"/>
            <a:cs typeface="+mn-cs"/>
          </a:endParaRPr>
        </a:p>
        <a:p>
          <a:r>
            <a:rPr lang="en-US" sz="1400" b="1">
              <a:solidFill>
                <a:srgbClr val="0070C0"/>
              </a:solidFill>
              <a:effectLst/>
              <a:latin typeface="+mn-lt"/>
              <a:ea typeface="+mn-ea"/>
              <a:cs typeface="+mn-cs"/>
            </a:rPr>
            <a:t>8.00 lp/mm</a:t>
          </a:r>
          <a:r>
            <a:rPr lang="en-US" sz="1400">
              <a:solidFill>
                <a:srgbClr val="0070C0"/>
              </a:solidFill>
              <a:effectLst/>
              <a:latin typeface="+mn-lt"/>
              <a:ea typeface="+mn-ea"/>
              <a:cs typeface="+mn-cs"/>
            </a:rPr>
            <a:t> </a:t>
          </a:r>
          <a:r>
            <a:rPr lang="en-US" sz="1200" b="1">
              <a:solidFill>
                <a:srgbClr val="0070C0"/>
              </a:solidFill>
              <a:effectLst/>
              <a:latin typeface="+mn-lt"/>
              <a:ea typeface="+mn-ea"/>
              <a:cs typeface="+mn-cs"/>
            </a:rPr>
            <a:t>equates to an un-resampled print resolution of</a:t>
          </a:r>
          <a:r>
            <a:rPr lang="en-US" sz="1200" b="1" baseline="0">
              <a:solidFill>
                <a:srgbClr val="0070C0"/>
              </a:solidFill>
              <a:effectLst/>
              <a:latin typeface="+mn-lt"/>
              <a:ea typeface="+mn-ea"/>
              <a:cs typeface="+mn-cs"/>
            </a:rPr>
            <a:t> </a:t>
          </a:r>
          <a:r>
            <a:rPr lang="en-US" sz="1400" b="1" baseline="0">
              <a:solidFill>
                <a:srgbClr val="0070C0"/>
              </a:solidFill>
              <a:effectLst/>
              <a:latin typeface="+mn-lt"/>
              <a:ea typeface="+mn-ea"/>
              <a:cs typeface="+mn-cs"/>
            </a:rPr>
            <a:t>406</a:t>
          </a:r>
          <a:r>
            <a:rPr lang="en-US" sz="1400" b="1">
              <a:solidFill>
                <a:srgbClr val="0070C0"/>
              </a:solidFill>
              <a:effectLst/>
              <a:latin typeface="+mn-lt"/>
              <a:ea typeface="+mn-ea"/>
              <a:cs typeface="+mn-cs"/>
            </a:rPr>
            <a:t> ppi </a:t>
          </a:r>
          <a:r>
            <a:rPr lang="en-US" sz="1200" b="1">
              <a:solidFill>
                <a:srgbClr val="0070C0"/>
              </a:solidFill>
              <a:effectLst/>
              <a:latin typeface="+mn-lt"/>
              <a:ea typeface="+mn-ea"/>
              <a:cs typeface="+mn-cs"/>
            </a:rPr>
            <a:t>– </a:t>
          </a:r>
          <a:r>
            <a:rPr lang="en-US" sz="1200" b="1">
              <a:solidFill>
                <a:srgbClr val="FF0000"/>
              </a:solidFill>
              <a:effectLst/>
              <a:latin typeface="+mn-lt"/>
              <a:ea typeface="+mn-ea"/>
              <a:cs typeface="+mn-cs"/>
            </a:rPr>
            <a:t>which is generally agreed to be the highest resolution healthy human vision can appreciate at a 25cm viewing distance (as closely as healthy</a:t>
          </a:r>
          <a:r>
            <a:rPr lang="en-US" sz="1200" b="1" baseline="0">
              <a:solidFill>
                <a:srgbClr val="FF0000"/>
              </a:solidFill>
              <a:effectLst/>
              <a:latin typeface="+mn-lt"/>
              <a:ea typeface="+mn-ea"/>
              <a:cs typeface="+mn-cs"/>
            </a:rPr>
            <a:t> human eyes</a:t>
          </a:r>
          <a:r>
            <a:rPr lang="en-US" sz="1200" b="1">
              <a:solidFill>
                <a:srgbClr val="FF0000"/>
              </a:solidFill>
              <a:effectLst/>
              <a:latin typeface="+mn-lt"/>
              <a:ea typeface="+mn-ea"/>
              <a:cs typeface="+mn-cs"/>
            </a:rPr>
            <a:t> can focus). </a:t>
          </a:r>
          <a:r>
            <a:rPr lang="en-US" sz="1200" b="1" baseline="0">
              <a:solidFill>
                <a:srgbClr val="FF0000"/>
              </a:solidFill>
              <a:effectLst/>
              <a:latin typeface="+mn-lt"/>
              <a:ea typeface="+mn-ea"/>
              <a:cs typeface="+mn-cs"/>
            </a:rPr>
            <a:t> </a:t>
          </a:r>
          <a:r>
            <a:rPr lang="en-US" sz="1200" b="1">
              <a:solidFill>
                <a:srgbClr val="0070C0"/>
              </a:solidFill>
              <a:effectLst/>
              <a:latin typeface="+mn-lt"/>
              <a:ea typeface="+mn-ea"/>
              <a:cs typeface="+mn-cs"/>
            </a:rPr>
            <a:t>8.00 lp/mm equates to 0.86 arc-minute of angular resolution (a method of expressing resolution with no dependence on viewing distance, this is 86/100</a:t>
          </a:r>
          <a:r>
            <a:rPr lang="en-US" sz="1200" b="1" baseline="30000">
              <a:solidFill>
                <a:srgbClr val="0070C0"/>
              </a:solidFill>
              <a:effectLst/>
              <a:latin typeface="+mn-lt"/>
              <a:ea typeface="+mn-ea"/>
              <a:cs typeface="+mn-cs"/>
            </a:rPr>
            <a:t>th</a:t>
          </a:r>
          <a:r>
            <a:rPr lang="en-US" sz="1200" b="1">
              <a:solidFill>
                <a:srgbClr val="0070C0"/>
              </a:solidFill>
              <a:effectLst/>
              <a:latin typeface="+mn-lt"/>
              <a:ea typeface="+mn-ea"/>
              <a:cs typeface="+mn-cs"/>
            </a:rPr>
            <a:t> of 1/60th of 1 degree of azimuth or inclination/declination). Only people with perfect 20/20 vision, who chose to view the final image as closely as 25cm, can appreciate</a:t>
          </a:r>
          <a:r>
            <a:rPr lang="en-US" sz="1200" b="1" baseline="0">
              <a:solidFill>
                <a:srgbClr val="0070C0"/>
              </a:solidFill>
              <a:effectLst/>
              <a:latin typeface="+mn-lt"/>
              <a:ea typeface="+mn-ea"/>
              <a:cs typeface="+mn-cs"/>
            </a:rPr>
            <a:t> an</a:t>
          </a:r>
          <a:r>
            <a:rPr lang="en-US" sz="1200" b="1">
              <a:solidFill>
                <a:srgbClr val="0070C0"/>
              </a:solidFill>
              <a:effectLst/>
              <a:latin typeface="+mn-lt"/>
              <a:ea typeface="+mn-ea"/>
              <a:cs typeface="+mn-cs"/>
            </a:rPr>
            <a:t> 8 lp/mm</a:t>
          </a:r>
          <a:r>
            <a:rPr lang="en-US" sz="1200" b="1" baseline="0">
              <a:solidFill>
                <a:srgbClr val="0070C0"/>
              </a:solidFill>
              <a:effectLst/>
              <a:latin typeface="+mn-lt"/>
              <a:ea typeface="+mn-ea"/>
              <a:cs typeface="+mn-cs"/>
            </a:rPr>
            <a:t> Final Image Resolution.  </a:t>
          </a:r>
          <a:r>
            <a:rPr lang="en-US" sz="1200" b="1" baseline="0">
              <a:solidFill>
                <a:srgbClr val="00B0F0"/>
              </a:solidFill>
              <a:effectLst/>
              <a:latin typeface="+mn-lt"/>
              <a:ea typeface="+mn-ea"/>
              <a:cs typeface="+mn-cs"/>
            </a:rPr>
            <a:t>Warning:  Specifying this high a value (8 lp/mm) as your Desired Final Image Resolution, will force the shooting of </a:t>
          </a:r>
          <a:r>
            <a:rPr lang="en-US" sz="1200" b="1" i="1" u="sng" baseline="0">
              <a:solidFill>
                <a:srgbClr val="00B0F0"/>
              </a:solidFill>
              <a:effectLst/>
              <a:latin typeface="+mn-lt"/>
              <a:ea typeface="+mn-ea"/>
              <a:cs typeface="+mn-cs"/>
            </a:rPr>
            <a:t>more shallow</a:t>
          </a:r>
          <a:r>
            <a:rPr lang="en-US" sz="1200" b="1" baseline="0">
              <a:solidFill>
                <a:srgbClr val="00B0F0"/>
              </a:solidFill>
              <a:effectLst/>
              <a:latin typeface="+mn-lt"/>
              <a:ea typeface="+mn-ea"/>
              <a:cs typeface="+mn-cs"/>
            </a:rPr>
            <a:t> subject spaces, with any given f-Number, than the </a:t>
          </a:r>
          <a:r>
            <a:rPr lang="en-US" sz="1200" b="1" i="1" u="sng" baseline="0">
              <a:solidFill>
                <a:srgbClr val="00B0F0"/>
              </a:solidFill>
              <a:effectLst/>
              <a:latin typeface="+mn-lt"/>
              <a:ea typeface="+mn-ea"/>
              <a:cs typeface="+mn-cs"/>
            </a:rPr>
            <a:t>deeper</a:t>
          </a:r>
          <a:r>
            <a:rPr lang="en-US" sz="1200" b="1" baseline="0">
              <a:solidFill>
                <a:srgbClr val="00B0F0"/>
              </a:solidFill>
              <a:effectLst/>
              <a:latin typeface="+mn-lt"/>
              <a:ea typeface="+mn-ea"/>
              <a:cs typeface="+mn-cs"/>
            </a:rPr>
            <a:t> compositions that could be shot, if pursuing a lower Final Image Resolution.</a:t>
          </a:r>
          <a:endParaRPr lang="en-US" sz="1200" b="1">
            <a:solidFill>
              <a:srgbClr val="00B0F0"/>
            </a:solidFill>
            <a:effectLst/>
            <a:latin typeface="+mn-lt"/>
            <a:ea typeface="+mn-ea"/>
            <a:cs typeface="+mn-cs"/>
          </a:endParaRPr>
        </a:p>
        <a:p>
          <a:pPr lvl="1"/>
          <a:br>
            <a:rPr lang="en-US" sz="1400">
              <a:solidFill>
                <a:srgbClr val="00B0F0"/>
              </a:solidFill>
              <a:effectLst/>
              <a:latin typeface="+mn-lt"/>
              <a:ea typeface="+mn-ea"/>
              <a:cs typeface="+mn-cs"/>
            </a:rPr>
          </a:br>
          <a:r>
            <a:rPr lang="en-US" sz="1200" b="1">
              <a:solidFill>
                <a:srgbClr val="7030A0"/>
              </a:solidFill>
              <a:effectLst/>
              <a:latin typeface="+mn-lt"/>
              <a:ea typeface="+mn-ea"/>
              <a:cs typeface="+mn-cs"/>
            </a:rPr>
            <a:t>This is</a:t>
          </a:r>
          <a:r>
            <a:rPr lang="en-US" sz="1200" b="1" baseline="0">
              <a:solidFill>
                <a:srgbClr val="7030A0"/>
              </a:solidFill>
              <a:effectLst/>
              <a:latin typeface="+mn-lt"/>
              <a:ea typeface="+mn-ea"/>
              <a:cs typeface="+mn-cs"/>
            </a:rPr>
            <a:t> a good place to </a:t>
          </a:r>
          <a:r>
            <a:rPr lang="en-US" sz="1200" b="1">
              <a:solidFill>
                <a:srgbClr val="7030A0"/>
              </a:solidFill>
              <a:effectLst/>
              <a:latin typeface="+mn-lt"/>
              <a:ea typeface="+mn-ea"/>
              <a:cs typeface="+mn-cs"/>
            </a:rPr>
            <a:t>point out that simply printing a file that has an image density of 406 ppi, does not guarantee 8 lp/mm worth of subject detail after enlargement.</a:t>
          </a:r>
          <a:r>
            <a:rPr lang="en-US" sz="1200" b="1" baseline="0">
              <a:solidFill>
                <a:srgbClr val="7030A0"/>
              </a:solidFill>
              <a:effectLst/>
              <a:latin typeface="+mn-lt"/>
              <a:ea typeface="+mn-ea"/>
              <a:cs typeface="+mn-cs"/>
            </a:rPr>
            <a:t> </a:t>
          </a:r>
          <a:r>
            <a:rPr lang="en-US" sz="1200" b="1">
              <a:solidFill>
                <a:srgbClr val="7030A0"/>
              </a:solidFill>
              <a:effectLst/>
              <a:latin typeface="+mn-lt"/>
              <a:ea typeface="+mn-ea"/>
              <a:cs typeface="+mn-cs"/>
            </a:rPr>
            <a:t>An image density of 400 ppi </a:t>
          </a:r>
          <a:r>
            <a:rPr lang="en-US" sz="1200" b="1" i="1" u="sng">
              <a:solidFill>
                <a:srgbClr val="7030A0"/>
              </a:solidFill>
              <a:effectLst/>
              <a:latin typeface="+mn-lt"/>
              <a:ea typeface="+mn-ea"/>
              <a:cs typeface="+mn-cs"/>
            </a:rPr>
            <a:t>only</a:t>
          </a:r>
          <a:r>
            <a:rPr lang="en-US" sz="1200" b="1" u="sng">
              <a:solidFill>
                <a:srgbClr val="7030A0"/>
              </a:solidFill>
              <a:effectLst/>
              <a:latin typeface="+mn-lt"/>
              <a:ea typeface="+mn-ea"/>
              <a:cs typeface="+mn-cs"/>
            </a:rPr>
            <a:t> </a:t>
          </a:r>
          <a:r>
            <a:rPr lang="en-US" sz="1200" b="1" i="1" u="sng">
              <a:solidFill>
                <a:srgbClr val="7030A0"/>
              </a:solidFill>
              <a:effectLst/>
              <a:latin typeface="+mn-lt"/>
              <a:ea typeface="+mn-ea"/>
              <a:cs typeface="+mn-cs"/>
            </a:rPr>
            <a:t>permits carefully crafted content,</a:t>
          </a:r>
          <a:r>
            <a:rPr lang="en-US" sz="1200" b="1" i="1" u="sng" baseline="0">
              <a:solidFill>
                <a:srgbClr val="7030A0"/>
              </a:solidFill>
              <a:effectLst/>
              <a:latin typeface="+mn-lt"/>
              <a:ea typeface="+mn-ea"/>
              <a:cs typeface="+mn-cs"/>
            </a:rPr>
            <a:t> actually </a:t>
          </a:r>
          <a:r>
            <a:rPr lang="en-US" sz="1200" b="1" i="1" u="sng">
              <a:solidFill>
                <a:srgbClr val="7030A0"/>
              </a:solidFill>
              <a:effectLst/>
              <a:latin typeface="+mn-lt"/>
              <a:ea typeface="+mn-ea"/>
              <a:cs typeface="+mn-cs"/>
            </a:rPr>
            <a:t>containing that much subject detail throughout the print</a:t>
          </a:r>
          <a:r>
            <a:rPr lang="en-US" sz="1200" b="1" u="none">
              <a:solidFill>
                <a:srgbClr val="7030A0"/>
              </a:solidFill>
              <a:effectLst/>
              <a:latin typeface="+mn-lt"/>
              <a:ea typeface="+mn-ea"/>
              <a:cs typeface="+mn-cs"/>
            </a:rPr>
            <a:t>,</a:t>
          </a:r>
          <a:r>
            <a:rPr lang="en-US" sz="1200" b="1">
              <a:solidFill>
                <a:srgbClr val="7030A0"/>
              </a:solidFill>
              <a:effectLst/>
              <a:latin typeface="+mn-lt"/>
              <a:ea typeface="+mn-ea"/>
              <a:cs typeface="+mn-cs"/>
            </a:rPr>
            <a:t> to be recorded in the final image.  The same is true for other</a:t>
          </a:r>
          <a:r>
            <a:rPr lang="en-US" sz="1200" b="1" baseline="0">
              <a:solidFill>
                <a:srgbClr val="7030A0"/>
              </a:solidFill>
              <a:effectLst/>
              <a:latin typeface="+mn-lt"/>
              <a:ea typeface="+mn-ea"/>
              <a:cs typeface="+mn-cs"/>
            </a:rPr>
            <a:t> file densities.  The desired final image resolution must be captured and conveyed to a display media </a:t>
          </a:r>
          <a:r>
            <a:rPr lang="en-US" sz="1200" b="1" i="1" u="sng" baseline="0">
              <a:solidFill>
                <a:srgbClr val="7030A0"/>
              </a:solidFill>
              <a:effectLst/>
              <a:latin typeface="+mn-lt"/>
              <a:ea typeface="+mn-ea"/>
              <a:cs typeface="+mn-cs"/>
            </a:rPr>
            <a:t>that can support the desired resolution</a:t>
          </a:r>
          <a:r>
            <a:rPr lang="en-US" sz="1200" b="1" baseline="0">
              <a:solidFill>
                <a:srgbClr val="7030A0"/>
              </a:solidFill>
              <a:effectLst/>
              <a:latin typeface="+mn-lt"/>
              <a:ea typeface="+mn-ea"/>
              <a:cs typeface="+mn-cs"/>
            </a:rPr>
            <a:t>.  </a:t>
          </a:r>
          <a:r>
            <a:rPr lang="en-US" sz="1200" b="1" baseline="0">
              <a:solidFill>
                <a:srgbClr val="FF0000"/>
              </a:solidFill>
              <a:effectLst/>
              <a:latin typeface="+mn-lt"/>
              <a:ea typeface="+mn-ea"/>
              <a:cs typeface="+mn-cs"/>
            </a:rPr>
            <a:t>The fact that inkjet printers can support dot per inch (dpi) densities far higher than needed for an image file density of 406 ppi, does not in any way create subject detail at resolutions that were not originally captured in the image file.</a:t>
          </a:r>
          <a:endParaRPr lang="en-US" sz="1200" b="1">
            <a:solidFill>
              <a:srgbClr val="FF0000"/>
            </a:solidFill>
            <a:effectLst/>
            <a:latin typeface="+mn-lt"/>
            <a:ea typeface="+mn-ea"/>
            <a:cs typeface="+mn-cs"/>
          </a:endParaRPr>
        </a:p>
        <a:p>
          <a:r>
            <a:rPr lang="en-US" sz="1400">
              <a:solidFill>
                <a:schemeClr val="dk1"/>
              </a:solidFill>
              <a:effectLst/>
              <a:latin typeface="+mn-lt"/>
              <a:ea typeface="+mn-ea"/>
              <a:cs typeface="+mn-cs"/>
            </a:rPr>
            <a:t> </a:t>
          </a:r>
        </a:p>
        <a:p>
          <a:br>
            <a:rPr lang="en-US" sz="1400">
              <a:solidFill>
                <a:schemeClr val="dk1"/>
              </a:solidFill>
              <a:effectLst/>
              <a:latin typeface="+mn-lt"/>
              <a:ea typeface="+mn-ea"/>
              <a:cs typeface="+mn-cs"/>
            </a:rPr>
          </a:br>
          <a:r>
            <a:rPr lang="en-US" sz="1400" b="1">
              <a:solidFill>
                <a:srgbClr val="0070C0"/>
              </a:solidFill>
              <a:effectLst/>
              <a:latin typeface="+mn-lt"/>
              <a:ea typeface="+mn-ea"/>
              <a:cs typeface="+mn-cs"/>
            </a:rPr>
            <a:t>6.88 lp/mm (350 ppi) </a:t>
          </a:r>
          <a:r>
            <a:rPr lang="en-US" sz="1200" b="1">
              <a:solidFill>
                <a:srgbClr val="0070C0"/>
              </a:solidFill>
              <a:effectLst/>
              <a:latin typeface="+mn-lt"/>
              <a:ea typeface="+mn-ea"/>
              <a:cs typeface="+mn-cs"/>
            </a:rPr>
            <a:t>equates to THX, Ltd.’s recommendation, as a resolution goal for home theater screens, but they express it as 1.0 arc-minute of angular resolution. (Angular resolutions</a:t>
          </a:r>
          <a:r>
            <a:rPr lang="en-US" sz="1200" b="1" baseline="0">
              <a:solidFill>
                <a:srgbClr val="0070C0"/>
              </a:solidFill>
              <a:effectLst/>
              <a:latin typeface="+mn-lt"/>
              <a:ea typeface="+mn-ea"/>
              <a:cs typeface="+mn-cs"/>
            </a:rPr>
            <a:t> can be stated independent of viewing distance. 1.0 arc-minute </a:t>
          </a:r>
          <a:r>
            <a:rPr lang="en-US" sz="1200" b="1">
              <a:solidFill>
                <a:srgbClr val="0070C0"/>
              </a:solidFill>
              <a:effectLst/>
              <a:latin typeface="+mn-lt"/>
              <a:ea typeface="+mn-ea"/>
              <a:cs typeface="+mn-cs"/>
            </a:rPr>
            <a:t>is 1/60</a:t>
          </a:r>
          <a:r>
            <a:rPr lang="en-US" sz="1200" b="1" baseline="30000">
              <a:solidFill>
                <a:srgbClr val="0070C0"/>
              </a:solidFill>
              <a:effectLst/>
              <a:latin typeface="+mn-lt"/>
              <a:ea typeface="+mn-ea"/>
              <a:cs typeface="+mn-cs"/>
            </a:rPr>
            <a:t>th</a:t>
          </a:r>
          <a:r>
            <a:rPr lang="en-US" sz="1200" b="1">
              <a:solidFill>
                <a:srgbClr val="0070C0"/>
              </a:solidFill>
              <a:effectLst/>
              <a:latin typeface="+mn-lt"/>
              <a:ea typeface="+mn-ea"/>
              <a:cs typeface="+mn-cs"/>
            </a:rPr>
            <a:t> of 1 degree of azimuth or inclination/declination.)  Most people, if capable of focusing at a distance of 25cm, would find 6.88 lp/mm to be “extremely sharp.” As with 8.00 lp/mm, 6.88</a:t>
          </a:r>
          <a:r>
            <a:rPr lang="en-US" sz="1200" b="1" baseline="0">
              <a:solidFill>
                <a:srgbClr val="0070C0"/>
              </a:solidFill>
              <a:effectLst/>
              <a:latin typeface="+mn-lt"/>
              <a:ea typeface="+mn-ea"/>
              <a:cs typeface="+mn-cs"/>
            </a:rPr>
            <a:t> lp/mm </a:t>
          </a:r>
          <a:r>
            <a:rPr lang="en-US" sz="1200" b="1">
              <a:solidFill>
                <a:srgbClr val="0070C0"/>
              </a:solidFill>
              <a:effectLst/>
              <a:latin typeface="+mn-lt"/>
              <a:ea typeface="+mn-ea"/>
              <a:cs typeface="+mn-cs"/>
            </a:rPr>
            <a:t>would</a:t>
          </a:r>
          <a:r>
            <a:rPr lang="en-US" sz="1200" b="1" baseline="0">
              <a:solidFill>
                <a:srgbClr val="0070C0"/>
              </a:solidFill>
              <a:effectLst/>
              <a:latin typeface="+mn-lt"/>
              <a:ea typeface="+mn-ea"/>
              <a:cs typeface="+mn-cs"/>
            </a:rPr>
            <a:t> also be a challenging </a:t>
          </a:r>
          <a:r>
            <a:rPr lang="en-US" sz="1200" b="1" baseline="0">
              <a:solidFill>
                <a:srgbClr val="00B0F0"/>
              </a:solidFill>
              <a:effectLst/>
              <a:latin typeface="+mn-lt"/>
              <a:ea typeface="+mn-ea"/>
              <a:cs typeface="+mn-cs"/>
            </a:rPr>
            <a:t>Desired Final Image Resolution</a:t>
          </a:r>
          <a:r>
            <a:rPr lang="en-US" sz="1200" b="1" baseline="0">
              <a:solidFill>
                <a:srgbClr val="0070C0"/>
              </a:solidFill>
              <a:effectLst/>
              <a:latin typeface="+mn-lt"/>
              <a:ea typeface="+mn-ea"/>
              <a:cs typeface="+mn-cs"/>
            </a:rPr>
            <a:t> to pursue, in terms of feeling pinched for adequate DoF, at any given aperture.  But if you really want "crazy sharp" prints, limiting both your CoCs (defocus) and Airy Disks (diffraction), as needed for a 6.88 lp/mm Final Image Resolution at 25cm, </a:t>
          </a:r>
          <a:r>
            <a:rPr lang="en-US" sz="1200" b="1" i="1" u="sng" baseline="0">
              <a:solidFill>
                <a:srgbClr val="0070C0"/>
              </a:solidFill>
              <a:effectLst/>
              <a:latin typeface="+mn-lt"/>
              <a:ea typeface="+mn-ea"/>
              <a:cs typeface="+mn-cs"/>
            </a:rPr>
            <a:t>you will find almost no one wanting more subject detail in your final images</a:t>
          </a:r>
          <a:r>
            <a:rPr lang="en-US" sz="1200" b="1" baseline="0">
              <a:solidFill>
                <a:srgbClr val="0070C0"/>
              </a:solidFill>
              <a:effectLst/>
              <a:latin typeface="+mn-lt"/>
              <a:ea typeface="+mn-ea"/>
              <a:cs typeface="+mn-cs"/>
            </a:rPr>
            <a:t>, at your </a:t>
          </a:r>
          <a:r>
            <a:rPr lang="en-US" sz="1200" b="1" baseline="0">
              <a:solidFill>
                <a:srgbClr val="00B0F0"/>
              </a:solidFill>
              <a:effectLst/>
              <a:latin typeface="+mn-lt"/>
              <a:ea typeface="+mn-ea"/>
              <a:cs typeface="+mn-cs"/>
            </a:rPr>
            <a:t>Maximum Anticipated Enlargement Factor </a:t>
          </a:r>
          <a:r>
            <a:rPr lang="en-US" sz="1200" b="1" baseline="0">
              <a:solidFill>
                <a:srgbClr val="0070C0"/>
              </a:solidFill>
              <a:effectLst/>
              <a:latin typeface="+mn-lt"/>
              <a:ea typeface="+mn-ea"/>
              <a:cs typeface="+mn-cs"/>
            </a:rPr>
            <a:t>and </a:t>
          </a:r>
          <a:r>
            <a:rPr lang="en-US" sz="1200" b="1" baseline="0">
              <a:solidFill>
                <a:srgbClr val="00B0F0"/>
              </a:solidFill>
              <a:effectLst/>
              <a:latin typeface="+mn-lt"/>
              <a:ea typeface="+mn-ea"/>
              <a:cs typeface="+mn-cs"/>
            </a:rPr>
            <a:t>Minimum Anticipated Viewing Distance</a:t>
          </a:r>
          <a:r>
            <a:rPr lang="en-US" sz="1200" b="1" baseline="0">
              <a:solidFill>
                <a:srgbClr val="0070C0"/>
              </a:solidFill>
              <a:effectLst/>
              <a:latin typeface="+mn-lt"/>
              <a:ea typeface="+mn-ea"/>
              <a:cs typeface="+mn-cs"/>
            </a:rPr>
            <a:t>.</a:t>
          </a:r>
          <a:br>
            <a:rPr lang="en-US" sz="1200" b="1" baseline="0">
              <a:solidFill>
                <a:srgbClr val="0070C0"/>
              </a:solidFill>
              <a:effectLst/>
              <a:latin typeface="+mn-lt"/>
              <a:ea typeface="+mn-ea"/>
              <a:cs typeface="+mn-cs"/>
            </a:rPr>
          </a:br>
          <a:br>
            <a:rPr lang="en-US" sz="1200" b="1" baseline="0">
              <a:solidFill>
                <a:srgbClr val="0070C0"/>
              </a:solidFill>
              <a:effectLst/>
              <a:latin typeface="+mn-lt"/>
              <a:ea typeface="+mn-ea"/>
              <a:cs typeface="+mn-cs"/>
            </a:rPr>
          </a:br>
          <a:br>
            <a:rPr lang="en-US" sz="1200" b="1" baseline="0">
              <a:solidFill>
                <a:srgbClr val="0070C0"/>
              </a:solidFill>
              <a:effectLst/>
              <a:latin typeface="+mn-lt"/>
              <a:ea typeface="+mn-ea"/>
              <a:cs typeface="+mn-cs"/>
            </a:rPr>
          </a:br>
          <a:r>
            <a:rPr lang="en-US" sz="1400" b="1" baseline="0">
              <a:solidFill>
                <a:srgbClr val="0070C0"/>
              </a:solidFill>
              <a:effectLst/>
              <a:latin typeface="+mn-lt"/>
              <a:ea typeface="+mn-ea"/>
              <a:cs typeface="+mn-cs"/>
            </a:rPr>
            <a:t>5.67 lp/mm (288 ppi) </a:t>
          </a:r>
          <a:r>
            <a:rPr lang="en-US" sz="1200" b="1" baseline="0">
              <a:solidFill>
                <a:srgbClr val="0070C0"/>
              </a:solidFill>
              <a:effectLst/>
              <a:latin typeface="+mn-lt"/>
              <a:ea typeface="+mn-ea"/>
              <a:cs typeface="+mn-cs"/>
            </a:rPr>
            <a:t>happens to be </a:t>
          </a:r>
          <a:r>
            <a:rPr lang="en-US" sz="1200" b="1" i="1" u="sng" baseline="0">
              <a:solidFill>
                <a:srgbClr val="00B0F0"/>
              </a:solidFill>
              <a:effectLst/>
              <a:latin typeface="+mn-lt"/>
              <a:ea typeface="+mn-ea"/>
              <a:cs typeface="+mn-cs"/>
            </a:rPr>
            <a:t>my</a:t>
          </a:r>
          <a:r>
            <a:rPr lang="en-US" sz="1200" b="1" baseline="0">
              <a:solidFill>
                <a:srgbClr val="0070C0"/>
              </a:solidFill>
              <a:effectLst/>
              <a:latin typeface="+mn-lt"/>
              <a:ea typeface="+mn-ea"/>
              <a:cs typeface="+mn-cs"/>
            </a:rPr>
            <a:t> personally </a:t>
          </a:r>
          <a:r>
            <a:rPr lang="en-US" sz="1200" b="1" baseline="0">
              <a:solidFill>
                <a:srgbClr val="00B0F0"/>
              </a:solidFill>
              <a:effectLst/>
              <a:latin typeface="+mn-lt"/>
              <a:ea typeface="+mn-ea"/>
              <a:cs typeface="+mn-cs"/>
            </a:rPr>
            <a:t>Desired Final Image Resolution</a:t>
          </a:r>
          <a:r>
            <a:rPr lang="en-US" sz="1200" b="1" baseline="0">
              <a:solidFill>
                <a:srgbClr val="0070C0"/>
              </a:solidFill>
              <a:effectLst/>
              <a:latin typeface="+mn-lt"/>
              <a:ea typeface="+mn-ea"/>
              <a:cs typeface="+mn-cs"/>
            </a:rPr>
            <a:t> - following a lot of meticulously performed initial testing, at both higher and lower goal resolutions, back in 1999,  </a:t>
          </a:r>
          <a:r>
            <a:rPr lang="en-US" sz="1200" b="1" i="1" u="sng" baseline="0">
              <a:solidFill>
                <a:srgbClr val="0070C0"/>
              </a:solidFill>
              <a:effectLst/>
              <a:latin typeface="+mn-lt"/>
              <a:ea typeface="+mn-ea"/>
              <a:cs typeface="+mn-cs"/>
            </a:rPr>
            <a:t>but this is just </a:t>
          </a:r>
          <a:r>
            <a:rPr lang="en-US" sz="1200" b="1" i="1" u="sng" baseline="0">
              <a:solidFill>
                <a:srgbClr val="00B0F0"/>
              </a:solidFill>
              <a:effectLst/>
              <a:latin typeface="+mn-lt"/>
              <a:ea typeface="+mn-ea"/>
              <a:cs typeface="+mn-cs"/>
            </a:rPr>
            <a:t>my</a:t>
          </a:r>
          <a:r>
            <a:rPr lang="en-US" sz="1200" b="1" i="1" u="sng" baseline="0">
              <a:solidFill>
                <a:srgbClr val="0070C0"/>
              </a:solidFill>
              <a:effectLst/>
              <a:latin typeface="+mn-lt"/>
              <a:ea typeface="+mn-ea"/>
              <a:cs typeface="+mn-cs"/>
            </a:rPr>
            <a:t> subjective definition of "acceptable sharpness," as repeatedly affirmed across countless images, using both film and digital cameras, shooting in both 2D and 3D</a:t>
          </a:r>
          <a:r>
            <a:rPr lang="en-US" sz="1200" b="1" i="1" u="none" baseline="0">
              <a:solidFill>
                <a:srgbClr val="0070C0"/>
              </a:solidFill>
              <a:effectLst/>
              <a:latin typeface="+mn-lt"/>
              <a:ea typeface="+mn-ea"/>
              <a:cs typeface="+mn-cs"/>
            </a:rPr>
            <a:t>.   </a:t>
          </a:r>
          <a:r>
            <a:rPr lang="en-US" sz="1200" b="1" i="0" u="none" baseline="0">
              <a:solidFill>
                <a:srgbClr val="0070C0"/>
              </a:solidFill>
              <a:effectLst/>
              <a:latin typeface="+mn-lt"/>
              <a:ea typeface="+mn-ea"/>
              <a:cs typeface="+mn-cs"/>
            </a:rPr>
            <a:t>Feel free to begin your testing with a calculated Maximum Permissible CoC Diameter that supports this </a:t>
          </a:r>
          <a:r>
            <a:rPr lang="en-US" sz="1200" b="1" i="0" u="none" baseline="0">
              <a:solidFill>
                <a:srgbClr val="00B0F0"/>
              </a:solidFill>
              <a:effectLst/>
              <a:latin typeface="+mn-lt"/>
              <a:ea typeface="+mn-ea"/>
              <a:cs typeface="+mn-cs"/>
            </a:rPr>
            <a:t>Desired Final Image Resolution</a:t>
          </a:r>
          <a:r>
            <a:rPr lang="en-US" sz="1200" b="1" i="0" u="none" baseline="0">
              <a:solidFill>
                <a:srgbClr val="0070C0"/>
              </a:solidFill>
              <a:effectLst/>
              <a:latin typeface="+mn-lt"/>
              <a:ea typeface="+mn-ea"/>
              <a:cs typeface="+mn-cs"/>
            </a:rPr>
            <a:t>, if you wish, but again, you might find that shooting with such correspondingly small </a:t>
          </a:r>
          <a:r>
            <a:rPr lang="en-US" sz="1200" b="1" i="0" u="none" baseline="0">
              <a:solidFill>
                <a:srgbClr val="00B0F0"/>
              </a:solidFill>
              <a:effectLst/>
              <a:latin typeface="+mn-lt"/>
              <a:ea typeface="+mn-ea"/>
              <a:cs typeface="+mn-cs"/>
            </a:rPr>
            <a:t>Maximum Permissible CoC Diameters </a:t>
          </a:r>
          <a:r>
            <a:rPr lang="en-US" sz="1200" b="1" i="0" u="none" baseline="0">
              <a:solidFill>
                <a:srgbClr val="0070C0"/>
              </a:solidFill>
              <a:effectLst/>
              <a:latin typeface="+mn-lt"/>
              <a:ea typeface="+mn-ea"/>
              <a:cs typeface="+mn-cs"/>
            </a:rPr>
            <a:t>for DoF calculations, is too restrictive (with limited DoF for the subject spaces you want to shoot) or even unnecessarily "sharp."  </a:t>
          </a:r>
          <a:r>
            <a:rPr lang="en-US" sz="1200" b="1" i="0" u="none" baseline="0">
              <a:solidFill>
                <a:srgbClr val="FF0000"/>
              </a:solidFill>
              <a:effectLst/>
              <a:latin typeface="+mn-lt"/>
              <a:ea typeface="+mn-ea"/>
              <a:cs typeface="+mn-cs"/>
            </a:rPr>
            <a:t>The </a:t>
          </a:r>
          <a:r>
            <a:rPr lang="en-US" sz="1200" b="1" i="0" u="none" baseline="0">
              <a:solidFill>
                <a:srgbClr val="00B0F0"/>
              </a:solidFill>
              <a:effectLst/>
              <a:latin typeface="+mn-lt"/>
              <a:ea typeface="+mn-ea"/>
              <a:cs typeface="+mn-cs"/>
            </a:rPr>
            <a:t>Desired Final Image Resolution</a:t>
          </a:r>
          <a:r>
            <a:rPr lang="en-US" sz="1200" b="1" i="0" u="none" baseline="0">
              <a:solidFill>
                <a:srgbClr val="FF0000"/>
              </a:solidFill>
              <a:effectLst/>
              <a:latin typeface="+mn-lt"/>
              <a:ea typeface="+mn-ea"/>
              <a:cs typeface="+mn-cs"/>
            </a:rPr>
            <a:t> is your choice, not mine or anyone else's.</a:t>
          </a:r>
          <a:endParaRPr lang="en-US" sz="1200" b="1" i="0" u="none">
            <a:solidFill>
              <a:srgbClr val="FF0000"/>
            </a:solidFill>
            <a:effectLst/>
            <a:latin typeface="+mn-lt"/>
            <a:ea typeface="+mn-ea"/>
            <a:cs typeface="+mn-cs"/>
          </a:endParaRPr>
        </a:p>
        <a:p>
          <a:endParaRPr lang="en-US" sz="1400">
            <a:solidFill>
              <a:srgbClr val="0070C0"/>
            </a:solidFill>
            <a:effectLst/>
            <a:latin typeface="+mn-lt"/>
            <a:ea typeface="+mn-ea"/>
            <a:cs typeface="+mn-cs"/>
          </a:endParaRPr>
        </a:p>
        <a:p>
          <a:r>
            <a:rPr lang="en-US" sz="1400" b="1">
              <a:solidFill>
                <a:srgbClr val="0070C0"/>
              </a:solidFill>
              <a:effectLst/>
              <a:latin typeface="+mn-lt"/>
              <a:ea typeface="+mn-ea"/>
              <a:cs typeface="+mn-cs"/>
            </a:rPr>
            <a:t> </a:t>
          </a:r>
          <a:endParaRPr lang="en-US" sz="1400">
            <a:solidFill>
              <a:srgbClr val="0070C0"/>
            </a:solidFill>
            <a:effectLst/>
            <a:latin typeface="+mn-lt"/>
            <a:ea typeface="+mn-ea"/>
            <a:cs typeface="+mn-cs"/>
          </a:endParaRPr>
        </a:p>
        <a:p>
          <a:pPr lvl="0"/>
          <a:r>
            <a:rPr lang="en-US" sz="1400" b="1">
              <a:solidFill>
                <a:srgbClr val="0070C0"/>
              </a:solidFill>
              <a:effectLst/>
              <a:latin typeface="+mn-lt"/>
              <a:ea typeface="+mn-ea"/>
              <a:cs typeface="+mn-cs"/>
            </a:rPr>
            <a:t>5.42 lp/mm (275</a:t>
          </a:r>
          <a:r>
            <a:rPr lang="en-US" sz="1400" b="1" baseline="0">
              <a:solidFill>
                <a:srgbClr val="0070C0"/>
              </a:solidFill>
              <a:effectLst/>
              <a:latin typeface="+mn-lt"/>
              <a:ea typeface="+mn-ea"/>
              <a:cs typeface="+mn-cs"/>
            </a:rPr>
            <a:t> ppi)</a:t>
          </a:r>
          <a:r>
            <a:rPr lang="en-US" sz="1400">
              <a:solidFill>
                <a:srgbClr val="0070C0"/>
              </a:solidFill>
              <a:effectLst/>
              <a:latin typeface="+mn-lt"/>
              <a:ea typeface="+mn-ea"/>
              <a:cs typeface="+mn-cs"/>
            </a:rPr>
            <a:t> </a:t>
          </a:r>
          <a:r>
            <a:rPr lang="en-US" sz="1200" b="1">
              <a:solidFill>
                <a:srgbClr val="0070C0"/>
              </a:solidFill>
              <a:effectLst/>
              <a:latin typeface="+mn-lt"/>
              <a:ea typeface="+mn-ea"/>
              <a:cs typeface="+mn-cs"/>
            </a:rPr>
            <a:t>equates to the intrinsic resolution of a </a:t>
          </a:r>
          <a:r>
            <a:rPr lang="en-US" sz="1200" b="1" i="1" u="sng">
              <a:solidFill>
                <a:srgbClr val="00B0F0"/>
              </a:solidFill>
              <a:effectLst/>
              <a:latin typeface="+mn-lt"/>
              <a:ea typeface="+mn-ea"/>
              <a:cs typeface="+mn-cs"/>
            </a:rPr>
            <a:t>32-inch</a:t>
          </a:r>
          <a:r>
            <a:rPr lang="en-US" sz="1200" b="1" i="1" u="sng">
              <a:solidFill>
                <a:srgbClr val="0070C0"/>
              </a:solidFill>
              <a:effectLst/>
              <a:latin typeface="+mn-lt"/>
              <a:ea typeface="+mn-ea"/>
              <a:cs typeface="+mn-cs"/>
            </a:rPr>
            <a:t>, 16:9, </a:t>
          </a:r>
          <a:r>
            <a:rPr lang="en-US" sz="1200" b="1" i="1" u="sng">
              <a:solidFill>
                <a:srgbClr val="00B0F0"/>
              </a:solidFill>
              <a:effectLst/>
              <a:latin typeface="+mn-lt"/>
              <a:ea typeface="+mn-ea"/>
              <a:cs typeface="+mn-cs"/>
            </a:rPr>
            <a:t>8K </a:t>
          </a:r>
          <a:r>
            <a:rPr lang="en-US" sz="1200" b="1" i="1" u="sng">
              <a:solidFill>
                <a:srgbClr val="0070C0"/>
              </a:solidFill>
              <a:effectLst/>
              <a:latin typeface="+mn-lt"/>
              <a:ea typeface="+mn-ea"/>
              <a:cs typeface="+mn-cs"/>
            </a:rPr>
            <a:t>monitor, with 7680 X 4320 pixels across a 27.89 in x 15.69 in (70.85 cm x 39.85 cm) screen</a:t>
          </a:r>
          <a:r>
            <a:rPr lang="en-US" sz="1200" b="1" i="0" u="sng">
              <a:solidFill>
                <a:srgbClr val="0070C0"/>
              </a:solidFill>
              <a:effectLst/>
              <a:latin typeface="+mn-lt"/>
              <a:ea typeface="+mn-ea"/>
              <a:cs typeface="+mn-cs"/>
            </a:rPr>
            <a:t>,</a:t>
          </a:r>
          <a:r>
            <a:rPr lang="en-US" sz="1200" b="1" i="0" u="sng" baseline="0">
              <a:solidFill>
                <a:srgbClr val="0070C0"/>
              </a:solidFill>
              <a:effectLst/>
              <a:latin typeface="+mn-lt"/>
              <a:ea typeface="+mn-ea"/>
              <a:cs typeface="+mn-cs"/>
            </a:rPr>
            <a:t> </a:t>
          </a:r>
          <a:r>
            <a:rPr lang="en-US" sz="1200" b="1" i="1" u="sng" baseline="0">
              <a:solidFill>
                <a:srgbClr val="00B0F0"/>
              </a:solidFill>
              <a:effectLst/>
              <a:latin typeface="+mn-lt"/>
              <a:ea typeface="+mn-ea"/>
              <a:cs typeface="+mn-cs"/>
            </a:rPr>
            <a:t>when viewed at a distance of only 25cm </a:t>
          </a:r>
          <a:r>
            <a:rPr lang="en-US" sz="1200" b="1" i="0" u="none" baseline="0">
              <a:solidFill>
                <a:srgbClr val="0070C0"/>
              </a:solidFill>
              <a:effectLst/>
              <a:latin typeface="+mn-lt"/>
              <a:ea typeface="+mn-ea"/>
              <a:cs typeface="+mn-cs"/>
            </a:rPr>
            <a:t>- </a:t>
          </a:r>
          <a:r>
            <a:rPr lang="en-US" sz="1200" b="1">
              <a:solidFill>
                <a:srgbClr val="0070C0"/>
              </a:solidFill>
              <a:effectLst/>
              <a:latin typeface="+mn-lt"/>
              <a:ea typeface="+mn-ea"/>
              <a:cs typeface="+mn-cs"/>
            </a:rPr>
            <a:t>for those with healthy vision,</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a dual-GPU PC, and a fat wallet.  Whether</a:t>
          </a:r>
          <a:r>
            <a:rPr lang="en-US" sz="1200" b="1" baseline="0">
              <a:solidFill>
                <a:srgbClr val="0070C0"/>
              </a:solidFill>
              <a:effectLst/>
              <a:latin typeface="+mn-lt"/>
              <a:ea typeface="+mn-ea"/>
              <a:cs typeface="+mn-cs"/>
            </a:rPr>
            <a:t> looking at a </a:t>
          </a:r>
          <a:r>
            <a:rPr lang="en-US" sz="1200" b="1" baseline="0">
              <a:solidFill>
                <a:srgbClr val="00B0F0"/>
              </a:solidFill>
              <a:effectLst/>
              <a:latin typeface="+mn-lt"/>
              <a:ea typeface="+mn-ea"/>
              <a:cs typeface="+mn-cs"/>
            </a:rPr>
            <a:t>32-inch</a:t>
          </a:r>
          <a:r>
            <a:rPr lang="en-US" sz="1200" b="1" baseline="0">
              <a:solidFill>
                <a:srgbClr val="0070C0"/>
              </a:solidFill>
              <a:effectLst/>
              <a:latin typeface="+mn-lt"/>
              <a:ea typeface="+mn-ea"/>
              <a:cs typeface="+mn-cs"/>
            </a:rPr>
            <a:t>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monitor or an unresampled print having an image density of </a:t>
          </a:r>
          <a:r>
            <a:rPr lang="en-US" sz="1200" b="1" baseline="0">
              <a:solidFill>
                <a:srgbClr val="00B0F0"/>
              </a:solidFill>
              <a:effectLst/>
              <a:latin typeface="+mn-lt"/>
              <a:ea typeface="+mn-ea"/>
              <a:cs typeface="+mn-cs"/>
            </a:rPr>
            <a:t>270 ppi</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5.42 lp/mm would still be perceived by most people as “extremely sharp,” in part because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screens (capable</a:t>
          </a:r>
          <a:r>
            <a:rPr lang="en-US" sz="1200" b="1" baseline="0">
              <a:solidFill>
                <a:srgbClr val="0070C0"/>
              </a:solidFill>
              <a:effectLst/>
              <a:latin typeface="+mn-lt"/>
              <a:ea typeface="+mn-ea"/>
              <a:cs typeface="+mn-cs"/>
            </a:rPr>
            <a:t> of only </a:t>
          </a:r>
          <a:r>
            <a:rPr lang="en-US" sz="1200" b="1">
              <a:solidFill>
                <a:srgbClr val="00B0F0"/>
              </a:solidFill>
              <a:effectLst/>
              <a:latin typeface="+mn-lt"/>
              <a:ea typeface="+mn-ea"/>
              <a:cs typeface="+mn-cs"/>
            </a:rPr>
            <a:t>3.21 lp/mm</a:t>
          </a:r>
          <a:r>
            <a:rPr lang="en-US" sz="1200" b="1">
              <a:solidFill>
                <a:srgbClr val="0070C0"/>
              </a:solidFill>
              <a:effectLst/>
              <a:latin typeface="+mn-lt"/>
              <a:ea typeface="+mn-ea"/>
              <a:cs typeface="+mn-cs"/>
            </a:rPr>
            <a:t> at 25cm) display</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the highest resolution most people living today have </a:t>
          </a:r>
          <a:r>
            <a:rPr lang="en-US" sz="1200" b="1" i="1" u="sng">
              <a:solidFill>
                <a:srgbClr val="0070C0"/>
              </a:solidFill>
              <a:effectLst/>
              <a:latin typeface="+mn-lt"/>
              <a:ea typeface="+mn-ea"/>
              <a:cs typeface="+mn-cs"/>
            </a:rPr>
            <a:t>ever</a:t>
          </a:r>
          <a:r>
            <a:rPr lang="en-US" sz="1200" b="1">
              <a:solidFill>
                <a:srgbClr val="0070C0"/>
              </a:solidFill>
              <a:effectLst/>
              <a:latin typeface="+mn-lt"/>
              <a:ea typeface="+mn-ea"/>
              <a:cs typeface="+mn-cs"/>
            </a:rPr>
            <a:t> seen, and even then, only when they are seated at a distance of only 25cm from the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screen (or</a:t>
          </a:r>
          <a:r>
            <a:rPr lang="en-US" sz="1200" b="1" baseline="0">
              <a:solidFill>
                <a:srgbClr val="0070C0"/>
              </a:solidFill>
              <a:effectLst/>
              <a:latin typeface="+mn-lt"/>
              <a:ea typeface="+mn-ea"/>
              <a:cs typeface="+mn-cs"/>
            </a:rPr>
            <a:t> closer)</a:t>
          </a:r>
          <a:r>
            <a:rPr lang="en-US" sz="1200" b="1">
              <a:solidFill>
                <a:srgbClr val="0070C0"/>
              </a:solidFill>
              <a:effectLst/>
              <a:latin typeface="+mn-lt"/>
              <a:ea typeface="+mn-ea"/>
              <a:cs typeface="+mn-cs"/>
            </a:rPr>
            <a:t>, which is rarely the case,</a:t>
          </a:r>
          <a:r>
            <a:rPr lang="en-US" sz="1200" b="1" baseline="0">
              <a:solidFill>
                <a:srgbClr val="0070C0"/>
              </a:solidFill>
              <a:effectLst/>
              <a:latin typeface="+mn-lt"/>
              <a:ea typeface="+mn-ea"/>
              <a:cs typeface="+mn-cs"/>
            </a:rPr>
            <a:t> as nearly everyone sits farther than that from their 4K monitors and flatscreen TVs</a:t>
          </a:r>
          <a:r>
            <a:rPr lang="en-US" sz="1200" b="1">
              <a:solidFill>
                <a:srgbClr val="0070C0"/>
              </a:solidFill>
              <a:effectLst/>
              <a:latin typeface="+mn-lt"/>
              <a:ea typeface="+mn-ea"/>
              <a:cs typeface="+mn-cs"/>
            </a:rPr>
            <a:t>.  And, with very rare exceptions, most video content recorded at </a:t>
          </a:r>
          <a:r>
            <a:rPr lang="en-US" sz="1200" b="1">
              <a:solidFill>
                <a:srgbClr val="00B0F0"/>
              </a:solidFill>
              <a:effectLst/>
              <a:latin typeface="+mn-lt"/>
              <a:ea typeface="+mn-ea"/>
              <a:cs typeface="+mn-cs"/>
            </a:rPr>
            <a:t>4K </a:t>
          </a:r>
          <a:r>
            <a:rPr lang="en-US" sz="1200" b="1">
              <a:solidFill>
                <a:srgbClr val="0070C0"/>
              </a:solidFill>
              <a:effectLst/>
              <a:latin typeface="+mn-lt"/>
              <a:ea typeface="+mn-ea"/>
              <a:cs typeface="+mn-cs"/>
            </a:rPr>
            <a:t>uses lots of selective focus in almost every scene, thus, only small portions of the screen ever make use of an intrinsic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a:t>
          </a:r>
          <a:r>
            <a:rPr lang="en-US" sz="1200" b="1">
              <a:solidFill>
                <a:srgbClr val="00B0F0"/>
              </a:solidFill>
              <a:effectLst/>
              <a:latin typeface="+mn-lt"/>
              <a:ea typeface="+mn-ea"/>
              <a:cs typeface="+mn-cs"/>
            </a:rPr>
            <a:t>(3.21 lp/mm)</a:t>
          </a:r>
          <a:r>
            <a:rPr lang="en-US" sz="1200" b="1">
              <a:solidFill>
                <a:srgbClr val="0070C0"/>
              </a:solidFill>
              <a:effectLst/>
              <a:latin typeface="+mn-lt"/>
              <a:ea typeface="+mn-ea"/>
              <a:cs typeface="+mn-cs"/>
            </a:rPr>
            <a:t> resolution, much less an </a:t>
          </a:r>
          <a:r>
            <a:rPr lang="en-US" sz="1200" b="1">
              <a:solidFill>
                <a:srgbClr val="00B0F0"/>
              </a:solidFill>
              <a:effectLst/>
              <a:latin typeface="+mn-lt"/>
              <a:ea typeface="+mn-ea"/>
              <a:cs typeface="+mn-cs"/>
            </a:rPr>
            <a:t>8K</a:t>
          </a:r>
          <a:r>
            <a:rPr lang="en-US" sz="1200" b="1">
              <a:solidFill>
                <a:srgbClr val="0070C0"/>
              </a:solidFill>
              <a:effectLst/>
              <a:latin typeface="+mn-lt"/>
              <a:ea typeface="+mn-ea"/>
              <a:cs typeface="+mn-cs"/>
            </a:rPr>
            <a:t> </a:t>
          </a:r>
          <a:r>
            <a:rPr lang="en-US" sz="1200" b="1">
              <a:solidFill>
                <a:srgbClr val="00B0F0"/>
              </a:solidFill>
              <a:effectLst/>
              <a:latin typeface="+mn-lt"/>
              <a:ea typeface="+mn-ea"/>
              <a:cs typeface="+mn-cs"/>
            </a:rPr>
            <a:t>(5.42 lp/mm) </a:t>
          </a:r>
          <a:r>
            <a:rPr lang="en-US" sz="1200" b="1">
              <a:solidFill>
                <a:srgbClr val="0070C0"/>
              </a:solidFill>
              <a:effectLst/>
              <a:latin typeface="+mn-lt"/>
              <a:ea typeface="+mn-ea"/>
              <a:cs typeface="+mn-cs"/>
            </a:rPr>
            <a:t>resolution,</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especially with everyone trying to achieve “that cinematic look,” by shooting wide open all the time,</a:t>
          </a:r>
          <a:r>
            <a:rPr lang="en-US" sz="1200" b="1" baseline="0">
              <a:solidFill>
                <a:srgbClr val="0070C0"/>
              </a:solidFill>
              <a:effectLst/>
              <a:latin typeface="+mn-lt"/>
              <a:ea typeface="+mn-ea"/>
              <a:cs typeface="+mn-cs"/>
            </a:rPr>
            <a:t> with their fastest lenses, using auto-focus (so easy...).</a:t>
          </a:r>
        </a:p>
        <a:p>
          <a:pPr lvl="1"/>
          <a:br>
            <a:rPr lang="en-US" sz="1200" b="1">
              <a:solidFill>
                <a:srgbClr val="0070C0"/>
              </a:solidFill>
              <a:effectLst/>
              <a:latin typeface="+mn-lt"/>
              <a:ea typeface="+mn-ea"/>
              <a:cs typeface="+mn-cs"/>
            </a:rPr>
          </a:br>
          <a:r>
            <a:rPr lang="en-US" sz="1200" b="1">
              <a:solidFill>
                <a:srgbClr val="7030A0"/>
              </a:solidFill>
              <a:effectLst/>
              <a:latin typeface="+mn-lt"/>
              <a:ea typeface="+mn-ea"/>
              <a:cs typeface="+mn-cs"/>
            </a:rPr>
            <a:t>German videographer,</a:t>
          </a:r>
          <a:r>
            <a:rPr lang="en-US" sz="1200" b="1" baseline="0">
              <a:solidFill>
                <a:srgbClr val="7030A0"/>
              </a:solidFill>
              <a:effectLst/>
              <a:latin typeface="+mn-lt"/>
              <a:ea typeface="+mn-ea"/>
              <a:cs typeface="+mn-cs"/>
            </a:rPr>
            <a:t> Martin Heck, of </a:t>
          </a:r>
          <a:r>
            <a:rPr lang="en-US" sz="1200" b="1" i="1" u="sng" baseline="0">
              <a:solidFill>
                <a:srgbClr val="00B0F0"/>
              </a:solidFill>
              <a:effectLst/>
              <a:latin typeface="+mn-lt"/>
              <a:ea typeface="+mn-ea"/>
              <a:cs typeface="+mn-cs"/>
            </a:rPr>
            <a:t>Timestorm Films</a:t>
          </a:r>
          <a:r>
            <a:rPr lang="en-US" sz="1200" b="1" baseline="0">
              <a:solidFill>
                <a:srgbClr val="7030A0"/>
              </a:solidFill>
              <a:effectLst/>
              <a:latin typeface="+mn-lt"/>
              <a:ea typeface="+mn-ea"/>
              <a:cs typeface="+mn-cs"/>
            </a:rPr>
            <a:t>, is one of my favorite content creators for both </a:t>
          </a:r>
          <a:r>
            <a:rPr lang="en-US" sz="1200" b="1" baseline="0">
              <a:solidFill>
                <a:srgbClr val="00B0F0"/>
              </a:solidFill>
              <a:effectLst/>
              <a:latin typeface="+mn-lt"/>
              <a:ea typeface="+mn-ea"/>
              <a:cs typeface="+mn-cs"/>
            </a:rPr>
            <a:t>4K</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and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displays, as his content actually makes use of the intrinsic resolution of those displays (made easier by mostly shooting landscapes that almost entirely reside at Infinity).  </a:t>
          </a:r>
          <a:r>
            <a:rPr lang="en-US" sz="1200" b="1" i="1" u="sng" baseline="0">
              <a:solidFill>
                <a:srgbClr val="FF0000"/>
              </a:solidFill>
              <a:effectLst/>
              <a:latin typeface="+mn-lt"/>
              <a:ea typeface="+mn-ea"/>
              <a:cs typeface="+mn-cs"/>
            </a:rPr>
            <a:t>You really have to have your act together to create images that deliver 5.42 lp/mm (or higher resolutions), throughout the frame, for a 25cm viewing distance</a:t>
          </a:r>
          <a:r>
            <a:rPr lang="en-US" sz="1200" b="1" i="1" u="none" baseline="0">
              <a:solidFill>
                <a:srgbClr val="FF0000"/>
              </a:solidFill>
              <a:effectLst/>
              <a:latin typeface="+mn-lt"/>
              <a:ea typeface="+mn-ea"/>
              <a:cs typeface="+mn-cs"/>
            </a:rPr>
            <a:t>.</a:t>
          </a:r>
          <a:r>
            <a:rPr lang="en-US" sz="1200" b="1" i="1" u="none" baseline="0">
              <a:solidFill>
                <a:srgbClr val="00B0F0"/>
              </a:solidFill>
              <a:effectLst/>
              <a:latin typeface="+mn-lt"/>
              <a:ea typeface="+mn-ea"/>
              <a:cs typeface="+mn-cs"/>
            </a:rPr>
            <a:t>   </a:t>
          </a:r>
          <a:r>
            <a:rPr lang="en-US" sz="1200" b="1" i="0" u="none" baseline="0">
              <a:solidFill>
                <a:srgbClr val="7030A0"/>
              </a:solidFill>
              <a:effectLst/>
              <a:latin typeface="+mn-lt"/>
              <a:ea typeface="+mn-ea"/>
              <a:cs typeface="+mn-cs"/>
            </a:rPr>
            <a:t>Note that </a:t>
          </a:r>
          <a:r>
            <a:rPr lang="en-US" sz="1200" b="1">
              <a:solidFill>
                <a:srgbClr val="7030A0"/>
              </a:solidFill>
              <a:effectLst/>
              <a:latin typeface="+mn-lt"/>
              <a:ea typeface="+mn-ea"/>
              <a:cs typeface="+mn-cs"/>
            </a:rPr>
            <a:t>The ideal distance for viewing</a:t>
          </a:r>
          <a:r>
            <a:rPr lang="en-US" sz="1200" b="1" baseline="0">
              <a:solidFill>
                <a:srgbClr val="7030A0"/>
              </a:solidFill>
              <a:effectLst/>
              <a:latin typeface="+mn-lt"/>
              <a:ea typeface="+mn-ea"/>
              <a:cs typeface="+mn-cs"/>
            </a:rPr>
            <a:t> any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display is </a:t>
          </a:r>
          <a:r>
            <a:rPr lang="en-US" sz="1200" b="1" baseline="0">
              <a:solidFill>
                <a:srgbClr val="00B0F0"/>
              </a:solidFill>
              <a:effectLst/>
              <a:latin typeface="+mn-lt"/>
              <a:ea typeface="+mn-ea"/>
              <a:cs typeface="+mn-cs"/>
            </a:rPr>
            <a:t>45% of the screen diagonal</a:t>
          </a:r>
          <a:r>
            <a:rPr lang="en-US" sz="1200" b="1" baseline="0">
              <a:solidFill>
                <a:srgbClr val="7030A0"/>
              </a:solidFill>
              <a:effectLst/>
              <a:latin typeface="+mn-lt"/>
              <a:ea typeface="+mn-ea"/>
              <a:cs typeface="+mn-cs"/>
            </a:rPr>
            <a:t>, where </a:t>
          </a:r>
          <a:r>
            <a:rPr lang="en-US" sz="1200" b="1" baseline="0">
              <a:solidFill>
                <a:srgbClr val="00B0F0"/>
              </a:solidFill>
              <a:effectLst/>
              <a:latin typeface="+mn-lt"/>
              <a:ea typeface="+mn-ea"/>
              <a:cs typeface="+mn-cs"/>
            </a:rPr>
            <a:t>its 5.42 lp/mm resolution for a 25cm viewing distance</a:t>
          </a:r>
          <a:r>
            <a:rPr lang="en-US" sz="1200" b="1" baseline="0">
              <a:solidFill>
                <a:srgbClr val="7030A0"/>
              </a:solidFill>
              <a:effectLst/>
              <a:latin typeface="+mn-lt"/>
              <a:ea typeface="+mn-ea"/>
              <a:cs typeface="+mn-cs"/>
            </a:rPr>
            <a:t>, will be </a:t>
          </a:r>
          <a:r>
            <a:rPr lang="en-US" sz="1200" b="1" i="1" u="sng" baseline="0">
              <a:solidFill>
                <a:srgbClr val="00B0F0"/>
              </a:solidFill>
              <a:effectLst/>
              <a:latin typeface="+mn-lt"/>
              <a:ea typeface="+mn-ea"/>
              <a:cs typeface="+mn-cs"/>
            </a:rPr>
            <a:t>perceived</a:t>
          </a:r>
          <a:r>
            <a:rPr lang="en-US" sz="1200" b="1" baseline="0">
              <a:solidFill>
                <a:srgbClr val="00B0F0"/>
              </a:solidFill>
              <a:effectLst/>
              <a:latin typeface="+mn-lt"/>
              <a:ea typeface="+mn-ea"/>
              <a:cs typeface="+mn-cs"/>
            </a:rPr>
            <a:t> </a:t>
          </a:r>
          <a:r>
            <a:rPr lang="en-US" sz="1200" b="1" baseline="0">
              <a:solidFill>
                <a:srgbClr val="7030A0"/>
              </a:solidFill>
              <a:effectLst/>
              <a:latin typeface="+mn-lt"/>
              <a:ea typeface="+mn-ea"/>
              <a:cs typeface="+mn-cs"/>
            </a:rPr>
            <a:t>as </a:t>
          </a:r>
          <a:r>
            <a:rPr lang="en-US" sz="1200" b="1" i="1" u="sng" baseline="0">
              <a:solidFill>
                <a:srgbClr val="00B0F0"/>
              </a:solidFill>
              <a:effectLst/>
              <a:latin typeface="+mn-lt"/>
              <a:ea typeface="+mn-ea"/>
              <a:cs typeface="+mn-cs"/>
            </a:rPr>
            <a:t>equivalent to</a:t>
          </a:r>
          <a:r>
            <a:rPr lang="en-US" sz="1200" b="1" baseline="0">
              <a:solidFill>
                <a:srgbClr val="7030A0"/>
              </a:solidFill>
              <a:effectLst/>
              <a:latin typeface="+mn-lt"/>
              <a:ea typeface="+mn-ea"/>
              <a:cs typeface="+mn-cs"/>
            </a:rPr>
            <a:t> </a:t>
          </a:r>
          <a:r>
            <a:rPr lang="en-US" sz="1200" b="1" baseline="0">
              <a:solidFill>
                <a:srgbClr val="00B0F0"/>
              </a:solidFill>
              <a:effectLst/>
              <a:latin typeface="+mn-lt"/>
              <a:ea typeface="+mn-ea"/>
              <a:cs typeface="+mn-cs"/>
            </a:rPr>
            <a:t>8 lp/mm at a 25cm viewing distance</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Advice:  Get a good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a:t>
          </a:r>
          <a:r>
            <a:rPr lang="en-US" sz="1200" b="1" baseline="0">
              <a:solidFill>
                <a:srgbClr val="00B0F0"/>
              </a:solidFill>
              <a:effectLst/>
              <a:latin typeface="+mn-lt"/>
              <a:ea typeface="+mn-ea"/>
              <a:cs typeface="+mn-cs"/>
            </a:rPr>
            <a:t>projector</a:t>
          </a:r>
          <a:r>
            <a:rPr lang="en-US" sz="1200" b="1" baseline="0">
              <a:solidFill>
                <a:srgbClr val="7030A0"/>
              </a:solidFill>
              <a:effectLst/>
              <a:latin typeface="+mn-lt"/>
              <a:ea typeface="+mn-ea"/>
              <a:cs typeface="+mn-cs"/>
            </a:rPr>
            <a:t>, with keystone correction, if you can afford it (I've not bothered to do this), otherwise you'll be sitting too far from the screen to appreciate an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device - then, good luck with finding actual </a:t>
          </a:r>
          <a:r>
            <a:rPr lang="en-US" sz="1200" b="1" baseline="0">
              <a:solidFill>
                <a:srgbClr val="00B0F0"/>
              </a:solidFill>
              <a:effectLst/>
              <a:latin typeface="+mn-lt"/>
              <a:ea typeface="+mn-ea"/>
              <a:cs typeface="+mn-cs"/>
            </a:rPr>
            <a:t>8K</a:t>
          </a:r>
          <a:r>
            <a:rPr lang="en-US" sz="1200" b="1" baseline="0">
              <a:solidFill>
                <a:srgbClr val="0070C0"/>
              </a:solidFill>
              <a:effectLst/>
              <a:latin typeface="+mn-lt"/>
              <a:ea typeface="+mn-ea"/>
              <a:cs typeface="+mn-cs"/>
            </a:rPr>
            <a:t> </a:t>
          </a:r>
          <a:r>
            <a:rPr lang="en-US" sz="1200" b="1" baseline="0">
              <a:solidFill>
                <a:srgbClr val="7030A0"/>
              </a:solidFill>
              <a:effectLst/>
              <a:latin typeface="+mn-lt"/>
              <a:ea typeface="+mn-ea"/>
              <a:cs typeface="+mn-cs"/>
            </a:rPr>
            <a:t>content, that's not awash with selective focus (but you can always use it to display </a:t>
          </a:r>
          <a:r>
            <a:rPr lang="en-US" sz="1200" b="1" i="1" u="sng" baseline="0">
              <a:solidFill>
                <a:srgbClr val="7030A0"/>
              </a:solidFill>
              <a:effectLst/>
              <a:latin typeface="+mn-lt"/>
              <a:ea typeface="+mn-ea"/>
              <a:cs typeface="+mn-cs"/>
            </a:rPr>
            <a:t>your own</a:t>
          </a:r>
          <a:r>
            <a:rPr lang="en-US" sz="1200" b="1" baseline="0">
              <a:solidFill>
                <a:srgbClr val="7030A0"/>
              </a:solidFill>
              <a:effectLst/>
              <a:latin typeface="+mn-lt"/>
              <a:ea typeface="+mn-ea"/>
              <a:cs typeface="+mn-cs"/>
            </a:rPr>
            <a:t> </a:t>
          </a:r>
          <a:r>
            <a:rPr lang="en-US" sz="1200" b="1" baseline="0">
              <a:solidFill>
                <a:srgbClr val="00B0F0"/>
              </a:solidFill>
              <a:effectLst/>
              <a:latin typeface="+mn-lt"/>
              <a:ea typeface="+mn-ea"/>
              <a:cs typeface="+mn-cs"/>
            </a:rPr>
            <a:t>8K</a:t>
          </a:r>
          <a:r>
            <a:rPr lang="en-US" sz="1200" b="1" baseline="0">
              <a:solidFill>
                <a:srgbClr val="7030A0"/>
              </a:solidFill>
              <a:effectLst/>
              <a:latin typeface="+mn-lt"/>
              <a:ea typeface="+mn-ea"/>
              <a:cs typeface="+mn-cs"/>
            </a:rPr>
            <a:t>-worthy landscape stills (captured with at least a 48 MP fullframe sensor),</a:t>
          </a:r>
          <a:r>
            <a:rPr lang="en-US" sz="1200" b="1" baseline="0">
              <a:solidFill>
                <a:srgbClr val="0070C0"/>
              </a:solidFill>
              <a:effectLst/>
              <a:latin typeface="+mn-lt"/>
              <a:ea typeface="+mn-ea"/>
              <a:cs typeface="+mn-cs"/>
            </a:rPr>
            <a:t> </a:t>
          </a:r>
          <a:r>
            <a:rPr lang="en-US" sz="1200" b="1" baseline="0">
              <a:solidFill>
                <a:srgbClr val="00B0F0"/>
              </a:solidFill>
              <a:effectLst/>
              <a:latin typeface="+mn-lt"/>
              <a:ea typeface="+mn-ea"/>
              <a:cs typeface="+mn-cs"/>
            </a:rPr>
            <a:t>blowing the </a:t>
          </a:r>
          <a:r>
            <a:rPr lang="en-US" sz="1200" b="1" baseline="0">
              <a:solidFill>
                <a:srgbClr val="7030A0"/>
              </a:solidFill>
              <a:effectLst/>
              <a:latin typeface="+mn-lt"/>
              <a:ea typeface="+mn-ea"/>
              <a:cs typeface="+mn-cs"/>
            </a:rPr>
            <a:t>minds of anyone who sees them!)</a:t>
          </a:r>
          <a:endParaRPr lang="en-US" sz="1200" b="1" i="1" u="sng" baseline="0">
            <a:solidFill>
              <a:srgbClr val="7030A0"/>
            </a:solidFill>
            <a:effectLst/>
            <a:latin typeface="+mn-lt"/>
            <a:ea typeface="+mn-ea"/>
            <a:cs typeface="+mn-cs"/>
          </a:endParaRPr>
        </a:p>
        <a:p>
          <a:endParaRPr lang="en-US" sz="1400" b="1" i="1">
            <a:solidFill>
              <a:srgbClr val="00B0F0"/>
            </a:solidFill>
            <a:effectLst/>
            <a:latin typeface="+mn-lt"/>
            <a:ea typeface="+mn-ea"/>
            <a:cs typeface="+mn-cs"/>
          </a:endParaRPr>
        </a:p>
        <a:p>
          <a:r>
            <a:rPr lang="en-US" sz="1400">
              <a:solidFill>
                <a:schemeClr val="dk1"/>
              </a:solidFill>
              <a:effectLst/>
              <a:latin typeface="+mn-lt"/>
              <a:ea typeface="+mn-ea"/>
              <a:cs typeface="+mn-cs"/>
            </a:rPr>
            <a:t> </a:t>
          </a:r>
        </a:p>
        <a:p>
          <a:r>
            <a:rPr lang="en-US" sz="1800" b="1">
              <a:solidFill>
                <a:srgbClr val="FF0000"/>
              </a:solidFill>
              <a:effectLst/>
              <a:latin typeface="+mn-lt"/>
              <a:ea typeface="+mn-ea"/>
              <a:cs typeface="+mn-cs"/>
            </a:rPr>
            <a:t>5.00 lp/mm (254</a:t>
          </a:r>
          <a:r>
            <a:rPr lang="en-US" sz="1800" b="1" baseline="0">
              <a:solidFill>
                <a:srgbClr val="FF0000"/>
              </a:solidFill>
              <a:effectLst/>
              <a:latin typeface="+mn-lt"/>
              <a:ea typeface="+mn-ea"/>
              <a:cs typeface="+mn-cs"/>
            </a:rPr>
            <a:t> ppi)</a:t>
          </a:r>
          <a:r>
            <a:rPr lang="en-US" sz="1800" b="1" baseline="0">
              <a:solidFill>
                <a:srgbClr val="0070C0"/>
              </a:solidFill>
              <a:effectLst/>
              <a:latin typeface="+mn-lt"/>
              <a:ea typeface="+mn-ea"/>
              <a:cs typeface="+mn-cs"/>
            </a:rPr>
            <a:t> </a:t>
          </a:r>
          <a:r>
            <a:rPr lang="en-US" sz="1400" b="1">
              <a:solidFill>
                <a:srgbClr val="FF0000"/>
              </a:solidFill>
              <a:effectLst/>
              <a:latin typeface="+mn-lt"/>
              <a:ea typeface="+mn-ea"/>
              <a:cs typeface="+mn-cs"/>
            </a:rPr>
            <a:t>will</a:t>
          </a:r>
          <a:r>
            <a:rPr lang="en-US" sz="1400" b="1" baseline="0">
              <a:solidFill>
                <a:srgbClr val="FF0000"/>
              </a:solidFill>
              <a:effectLst/>
              <a:latin typeface="+mn-lt"/>
              <a:ea typeface="+mn-ea"/>
              <a:cs typeface="+mn-cs"/>
            </a:rPr>
            <a:t> also be</a:t>
          </a:r>
          <a:r>
            <a:rPr lang="en-US" sz="1400" b="1">
              <a:solidFill>
                <a:srgbClr val="FF0000"/>
              </a:solidFill>
              <a:effectLst/>
              <a:latin typeface="+mn-lt"/>
              <a:ea typeface="+mn-ea"/>
              <a:cs typeface="+mn-cs"/>
            </a:rPr>
            <a:t> perceived by most people as being “extremely sharp” at a 25cm viewing distance - again, generally speaking.  </a:t>
          </a:r>
        </a:p>
        <a:p>
          <a:r>
            <a:rPr lang="en-US" sz="1400" b="1">
              <a:solidFill>
                <a:srgbClr val="FF0000"/>
              </a:solidFill>
              <a:effectLst/>
              <a:latin typeface="+mn-lt"/>
              <a:ea typeface="+mn-ea"/>
              <a:cs typeface="+mn-cs"/>
            </a:rPr>
            <a:t>I SUGGEST YOU</a:t>
          </a:r>
          <a:r>
            <a:rPr lang="en-US" sz="1400" b="1" baseline="0">
              <a:solidFill>
                <a:srgbClr val="FF0000"/>
              </a:solidFill>
              <a:effectLst/>
              <a:latin typeface="+mn-lt"/>
              <a:ea typeface="+mn-ea"/>
              <a:cs typeface="+mn-cs"/>
            </a:rPr>
            <a:t> START YOUR TESTING HERE</a:t>
          </a:r>
          <a:r>
            <a:rPr lang="en-US" sz="1400" b="1">
              <a:solidFill>
                <a:srgbClr val="FF0000"/>
              </a:solidFill>
              <a:effectLst/>
              <a:latin typeface="+mn-lt"/>
              <a:ea typeface="+mn-ea"/>
              <a:cs typeface="+mn-cs"/>
            </a:rPr>
            <a:t>,</a:t>
          </a:r>
          <a:r>
            <a:rPr lang="en-US" sz="1400" b="1" baseline="0">
              <a:solidFill>
                <a:srgbClr val="FF0000"/>
              </a:solidFill>
              <a:effectLst/>
              <a:latin typeface="+mn-lt"/>
              <a:ea typeface="+mn-ea"/>
              <a:cs typeface="+mn-cs"/>
            </a:rPr>
            <a:t> but feel free to increase or decrease </a:t>
          </a:r>
          <a:r>
            <a:rPr lang="en-US" sz="1400" b="1" i="1" u="sng" baseline="0">
              <a:solidFill>
                <a:srgbClr val="FF0000"/>
              </a:solidFill>
              <a:effectLst/>
              <a:latin typeface="+mn-lt"/>
              <a:ea typeface="+mn-ea"/>
              <a:cs typeface="+mn-cs"/>
            </a:rPr>
            <a:t>your</a:t>
          </a:r>
          <a:r>
            <a:rPr lang="en-US" sz="1400" b="1" baseline="0">
              <a:solidFill>
                <a:srgbClr val="FF0000"/>
              </a:solidFill>
              <a:effectLst/>
              <a:latin typeface="+mn-lt"/>
              <a:ea typeface="+mn-ea"/>
              <a:cs typeface="+mn-cs"/>
            </a:rPr>
            <a:t> preference, after meticulous testing and evaluation of Final Image DoF, as  calculated with </a:t>
          </a:r>
          <a:r>
            <a:rPr lang="en-US" sz="1400" b="1" i="1" u="sng" baseline="0">
              <a:solidFill>
                <a:srgbClr val="FF0000"/>
              </a:solidFill>
              <a:effectLst/>
              <a:latin typeface="+mn-lt"/>
              <a:ea typeface="+mn-ea"/>
              <a:cs typeface="+mn-cs"/>
            </a:rPr>
            <a:t>your</a:t>
          </a:r>
          <a:r>
            <a:rPr lang="en-US" sz="1400" b="1" baseline="0">
              <a:solidFill>
                <a:srgbClr val="FF0000"/>
              </a:solidFill>
              <a:effectLst/>
              <a:latin typeface="+mn-lt"/>
              <a:ea typeface="+mn-ea"/>
              <a:cs typeface="+mn-cs"/>
            </a:rPr>
            <a:t> custom</a:t>
          </a:r>
          <a:r>
            <a:rPr lang="en-US" sz="1400" b="1" baseline="0">
              <a:solidFill>
                <a:srgbClr val="7030A0"/>
              </a:solidFill>
              <a:effectLst/>
              <a:latin typeface="+mn-lt"/>
              <a:ea typeface="+mn-ea"/>
              <a:cs typeface="+mn-cs"/>
            </a:rPr>
            <a:t> </a:t>
          </a:r>
          <a:r>
            <a:rPr lang="en-US" sz="1400" b="1" baseline="0">
              <a:solidFill>
                <a:srgbClr val="00B0F0"/>
              </a:solidFill>
              <a:effectLst/>
              <a:latin typeface="+mn-lt"/>
              <a:ea typeface="+mn-ea"/>
              <a:cs typeface="+mn-cs"/>
            </a:rPr>
            <a:t>Maximum Permissible CoC Diameter</a:t>
          </a:r>
          <a:r>
            <a:rPr lang="en-US" sz="1400" b="1" baseline="0">
              <a:solidFill>
                <a:srgbClr val="7030A0"/>
              </a:solidFill>
              <a:effectLst/>
              <a:latin typeface="+mn-lt"/>
              <a:ea typeface="+mn-ea"/>
              <a:cs typeface="+mn-cs"/>
            </a:rPr>
            <a:t> </a:t>
          </a:r>
          <a:r>
            <a:rPr lang="en-US" sz="1400" b="1" baseline="0">
              <a:solidFill>
                <a:srgbClr val="FF0000"/>
              </a:solidFill>
              <a:effectLst/>
              <a:latin typeface="+mn-lt"/>
              <a:ea typeface="+mn-ea"/>
              <a:cs typeface="+mn-cs"/>
            </a:rPr>
            <a:t>(see the </a:t>
          </a:r>
          <a:r>
            <a:rPr lang="en-US" sz="1400" b="1" baseline="0">
              <a:solidFill>
                <a:srgbClr val="00B0F0"/>
              </a:solidFill>
              <a:effectLst/>
              <a:latin typeface="+mn-lt"/>
              <a:ea typeface="+mn-ea"/>
              <a:cs typeface="+mn-cs"/>
            </a:rPr>
            <a:t>"Calculator" </a:t>
          </a:r>
          <a:r>
            <a:rPr lang="en-US" sz="1400" b="1" baseline="0">
              <a:solidFill>
                <a:srgbClr val="FF0000"/>
              </a:solidFill>
              <a:effectLst/>
              <a:latin typeface="+mn-lt"/>
              <a:ea typeface="+mn-ea"/>
              <a:cs typeface="+mn-cs"/>
            </a:rPr>
            <a:t>tab, below) at </a:t>
          </a:r>
          <a:r>
            <a:rPr lang="en-US" sz="1400" b="1" i="1" u="sng" baseline="0">
              <a:solidFill>
                <a:srgbClr val="FF0000"/>
              </a:solidFill>
              <a:effectLst/>
              <a:latin typeface="+mn-lt"/>
              <a:ea typeface="+mn-ea"/>
              <a:cs typeface="+mn-cs"/>
            </a:rPr>
            <a:t>your</a:t>
          </a:r>
          <a:r>
            <a:rPr lang="en-US" sz="1400" b="1" baseline="0">
              <a:solidFill>
                <a:srgbClr val="FF0000"/>
              </a:solidFill>
              <a:effectLst/>
              <a:latin typeface="+mn-lt"/>
              <a:ea typeface="+mn-ea"/>
              <a:cs typeface="+mn-cs"/>
            </a:rPr>
            <a:t> </a:t>
          </a:r>
          <a:r>
            <a:rPr lang="en-US" sz="1400" b="1" baseline="0">
              <a:solidFill>
                <a:srgbClr val="00B0F0"/>
              </a:solidFill>
              <a:effectLst/>
              <a:latin typeface="+mn-lt"/>
              <a:ea typeface="+mn-ea"/>
              <a:cs typeface="+mn-cs"/>
            </a:rPr>
            <a:t>Maximum Anticipated Enlargement Factor </a:t>
          </a:r>
          <a:r>
            <a:rPr lang="en-US" sz="1400" b="1" baseline="0">
              <a:solidFill>
                <a:srgbClr val="FF0000"/>
              </a:solidFill>
              <a:effectLst/>
              <a:latin typeface="+mn-lt"/>
              <a:ea typeface="+mn-ea"/>
              <a:cs typeface="+mn-cs"/>
            </a:rPr>
            <a:t>and </a:t>
          </a:r>
          <a:r>
            <a:rPr lang="en-US" sz="1400" b="1" i="1" u="sng" baseline="0">
              <a:solidFill>
                <a:srgbClr val="FF0000"/>
              </a:solidFill>
              <a:effectLst/>
              <a:latin typeface="+mn-lt"/>
              <a:ea typeface="+mn-ea"/>
              <a:cs typeface="+mn-cs"/>
            </a:rPr>
            <a:t>your</a:t>
          </a:r>
          <a:r>
            <a:rPr lang="en-US" sz="1400" b="1" baseline="0">
              <a:solidFill>
                <a:srgbClr val="FF0000"/>
              </a:solidFill>
              <a:effectLst/>
              <a:latin typeface="+mn-lt"/>
              <a:ea typeface="+mn-ea"/>
              <a:cs typeface="+mn-cs"/>
            </a:rPr>
            <a:t> </a:t>
          </a:r>
          <a:r>
            <a:rPr lang="en-US" sz="1400" b="1" baseline="0">
              <a:solidFill>
                <a:srgbClr val="00B0F0"/>
              </a:solidFill>
              <a:effectLst/>
              <a:latin typeface="+mn-lt"/>
              <a:ea typeface="+mn-ea"/>
              <a:cs typeface="+mn-cs"/>
            </a:rPr>
            <a:t>Minimum Anticipated Viewing Distance</a:t>
          </a:r>
          <a:r>
            <a:rPr lang="en-US" sz="1400" b="1" baseline="0">
              <a:solidFill>
                <a:srgbClr val="FF0000"/>
              </a:solidFill>
              <a:effectLst/>
              <a:latin typeface="+mn-lt"/>
              <a:ea typeface="+mn-ea"/>
              <a:cs typeface="+mn-cs"/>
            </a:rPr>
            <a:t>.</a:t>
          </a:r>
        </a:p>
        <a:p>
          <a:endParaRPr lang="en-US" sz="1200" b="1">
            <a:solidFill>
              <a:srgbClr val="FF0000"/>
            </a:solidFill>
            <a:effectLst/>
            <a:latin typeface="+mn-lt"/>
            <a:ea typeface="+mn-ea"/>
            <a:cs typeface="+mn-cs"/>
          </a:endParaRPr>
        </a:p>
        <a:p>
          <a:r>
            <a:rPr lang="en-US" sz="1400" b="1">
              <a:solidFill>
                <a:schemeClr val="dk1"/>
              </a:solidFill>
              <a:effectLst/>
              <a:latin typeface="+mn-lt"/>
              <a:ea typeface="+mn-ea"/>
              <a:cs typeface="+mn-cs"/>
            </a:rPr>
            <a:t> </a:t>
          </a:r>
          <a:endParaRPr lang="en-US" sz="1400">
            <a:solidFill>
              <a:schemeClr val="dk1"/>
            </a:solidFill>
            <a:effectLst/>
            <a:latin typeface="+mn-lt"/>
            <a:ea typeface="+mn-ea"/>
            <a:cs typeface="+mn-cs"/>
          </a:endParaRPr>
        </a:p>
        <a:p>
          <a:r>
            <a:rPr lang="en-US" sz="1400" b="1">
              <a:solidFill>
                <a:srgbClr val="0070C0"/>
              </a:solidFill>
              <a:effectLst/>
              <a:latin typeface="+mn-lt"/>
              <a:ea typeface="+mn-ea"/>
              <a:cs typeface="+mn-cs"/>
            </a:rPr>
            <a:t>3.21 lp/mm (163 ppi) </a:t>
          </a:r>
          <a:r>
            <a:rPr lang="en-US" sz="1200" b="1">
              <a:solidFill>
                <a:srgbClr val="0070C0"/>
              </a:solidFill>
              <a:effectLst/>
              <a:latin typeface="+mn-lt"/>
              <a:ea typeface="+mn-ea"/>
              <a:cs typeface="+mn-cs"/>
            </a:rPr>
            <a:t>equates to the intrinsic resolution of a </a:t>
          </a:r>
          <a:r>
            <a:rPr lang="en-US" sz="1200" b="1" i="1" u="sng">
              <a:solidFill>
                <a:srgbClr val="00B0F0"/>
              </a:solidFill>
              <a:effectLst/>
              <a:latin typeface="+mn-lt"/>
              <a:ea typeface="+mn-ea"/>
              <a:cs typeface="+mn-cs"/>
            </a:rPr>
            <a:t>27-inch</a:t>
          </a:r>
          <a:r>
            <a:rPr lang="en-US" sz="1200" b="1" i="1" u="sng">
              <a:solidFill>
                <a:srgbClr val="0070C0"/>
              </a:solidFill>
              <a:effectLst/>
              <a:latin typeface="+mn-lt"/>
              <a:ea typeface="+mn-ea"/>
              <a:cs typeface="+mn-cs"/>
            </a:rPr>
            <a:t>, 16:9, </a:t>
          </a:r>
          <a:r>
            <a:rPr lang="en-US" sz="1200" b="1" i="1" u="sng">
              <a:solidFill>
                <a:srgbClr val="00B0F0"/>
              </a:solidFill>
              <a:effectLst/>
              <a:latin typeface="+mn-lt"/>
              <a:ea typeface="+mn-ea"/>
              <a:cs typeface="+mn-cs"/>
            </a:rPr>
            <a:t>4K </a:t>
          </a:r>
          <a:r>
            <a:rPr lang="en-US" sz="1200" b="1" i="1" u="sng">
              <a:solidFill>
                <a:srgbClr val="0070C0"/>
              </a:solidFill>
              <a:effectLst/>
              <a:latin typeface="+mn-lt"/>
              <a:ea typeface="+mn-ea"/>
              <a:cs typeface="+mn-cs"/>
            </a:rPr>
            <a:t>monitor, with 3840x2160 pixels across a 23.52 in x 13.23 in (59.74 cm x 33.6 cm) screen, </a:t>
          </a:r>
          <a:r>
            <a:rPr lang="en-US" sz="1200" b="1" i="1" u="sng">
              <a:solidFill>
                <a:srgbClr val="00B0F0"/>
              </a:solidFill>
              <a:effectLst/>
              <a:latin typeface="+mn-lt"/>
              <a:ea typeface="+mn-ea"/>
              <a:cs typeface="+mn-cs"/>
            </a:rPr>
            <a:t>when viewed at a distance of only 25cm</a:t>
          </a:r>
          <a:r>
            <a:rPr lang="en-US" sz="1200" b="1">
              <a:solidFill>
                <a:srgbClr val="0070C0"/>
              </a:solidFill>
              <a:effectLst/>
              <a:latin typeface="+mn-lt"/>
              <a:ea typeface="+mn-ea"/>
              <a:cs typeface="+mn-cs"/>
            </a:rPr>
            <a:t>.</a:t>
          </a:r>
          <a:r>
            <a:rPr lang="en-US" sz="1200" b="1" baseline="0">
              <a:solidFill>
                <a:srgbClr val="0070C0"/>
              </a:solidFill>
              <a:effectLst/>
              <a:latin typeface="+mn-lt"/>
              <a:ea typeface="+mn-ea"/>
              <a:cs typeface="+mn-cs"/>
            </a:rPr>
            <a:t>  I find this hard to accept, personally, but a 3.21 lp/mm Final Image Resolution for a 25cm viewing distance will actually be perceived by m</a:t>
          </a:r>
          <a:r>
            <a:rPr lang="en-US" sz="1200" b="1">
              <a:solidFill>
                <a:srgbClr val="0070C0"/>
              </a:solidFill>
              <a:effectLst/>
              <a:latin typeface="+mn-lt"/>
              <a:ea typeface="+mn-ea"/>
              <a:cs typeface="+mn-cs"/>
            </a:rPr>
            <a:t>ost people as being “very sharp,” again, because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is the highest resolution most people living today have ever seen, and even then, only if they have been seated as close as 25cm</a:t>
          </a:r>
          <a:r>
            <a:rPr lang="en-US" sz="1200" b="1" baseline="0">
              <a:solidFill>
                <a:srgbClr val="0070C0"/>
              </a:solidFill>
              <a:effectLst/>
              <a:latin typeface="+mn-lt"/>
              <a:ea typeface="+mn-ea"/>
              <a:cs typeface="+mn-cs"/>
            </a:rPr>
            <a:t> from the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screen, which is rarely the case, viewing</a:t>
          </a:r>
          <a:r>
            <a:rPr lang="en-US" sz="1200" b="1" baseline="0">
              <a:solidFill>
                <a:srgbClr val="0070C0"/>
              </a:solidFill>
              <a:effectLst/>
              <a:latin typeface="+mn-lt"/>
              <a:ea typeface="+mn-ea"/>
              <a:cs typeface="+mn-cs"/>
            </a:rPr>
            <a:t> content that actually requires a </a:t>
          </a:r>
          <a:r>
            <a:rPr lang="en-US" sz="1200" b="1" baseline="0">
              <a:solidFill>
                <a:srgbClr val="00B0F0"/>
              </a:solidFill>
              <a:effectLst/>
              <a:latin typeface="+mn-lt"/>
              <a:ea typeface="+mn-ea"/>
              <a:cs typeface="+mn-cs"/>
            </a:rPr>
            <a:t>4K </a:t>
          </a:r>
          <a:r>
            <a:rPr lang="en-US" sz="1200" b="1" baseline="0">
              <a:solidFill>
                <a:srgbClr val="0070C0"/>
              </a:solidFill>
              <a:effectLst/>
              <a:latin typeface="+mn-lt"/>
              <a:ea typeface="+mn-ea"/>
              <a:cs typeface="+mn-cs"/>
            </a:rPr>
            <a:t>display (with little or no use of selective focus - which is also rare in cinematography.)</a:t>
          </a:r>
          <a:r>
            <a:rPr lang="en-US" sz="1200" b="1">
              <a:solidFill>
                <a:srgbClr val="0070C0"/>
              </a:solidFill>
              <a:effectLst/>
              <a:latin typeface="+mn-lt"/>
              <a:ea typeface="+mn-ea"/>
              <a:cs typeface="+mn-cs"/>
            </a:rPr>
            <a:t>  The ideal distance for viewing</a:t>
          </a:r>
          <a:r>
            <a:rPr lang="en-US" sz="1200" b="1" baseline="0">
              <a:solidFill>
                <a:srgbClr val="0070C0"/>
              </a:solidFill>
              <a:effectLst/>
              <a:latin typeface="+mn-lt"/>
              <a:ea typeface="+mn-ea"/>
              <a:cs typeface="+mn-cs"/>
            </a:rPr>
            <a:t> any </a:t>
          </a:r>
          <a:r>
            <a:rPr lang="en-US" sz="1200" b="1" baseline="0">
              <a:solidFill>
                <a:srgbClr val="00B0F0"/>
              </a:solidFill>
              <a:effectLst/>
              <a:latin typeface="+mn-lt"/>
              <a:ea typeface="+mn-ea"/>
              <a:cs typeface="+mn-cs"/>
            </a:rPr>
            <a:t>4K</a:t>
          </a:r>
          <a:r>
            <a:rPr lang="en-US" sz="1200" b="1" baseline="0">
              <a:solidFill>
                <a:srgbClr val="0070C0"/>
              </a:solidFill>
              <a:effectLst/>
              <a:latin typeface="+mn-lt"/>
              <a:ea typeface="+mn-ea"/>
              <a:cs typeface="+mn-cs"/>
            </a:rPr>
            <a:t> display is </a:t>
          </a:r>
          <a:r>
            <a:rPr lang="en-US" sz="1200" b="1" baseline="0">
              <a:solidFill>
                <a:srgbClr val="00B0F0"/>
              </a:solidFill>
              <a:effectLst/>
              <a:latin typeface="+mn-lt"/>
              <a:ea typeface="+mn-ea"/>
              <a:cs typeface="+mn-cs"/>
            </a:rPr>
            <a:t>90% of the screen diagonal</a:t>
          </a:r>
          <a:r>
            <a:rPr lang="en-US" sz="1200" b="1" baseline="0">
              <a:solidFill>
                <a:srgbClr val="0070C0"/>
              </a:solidFill>
              <a:effectLst/>
              <a:latin typeface="+mn-lt"/>
              <a:ea typeface="+mn-ea"/>
              <a:cs typeface="+mn-cs"/>
            </a:rPr>
            <a:t>, where its </a:t>
          </a:r>
          <a:r>
            <a:rPr lang="en-US" sz="1200" b="1" baseline="0">
              <a:solidFill>
                <a:srgbClr val="00B0F0"/>
              </a:solidFill>
              <a:effectLst/>
              <a:latin typeface="+mn-lt"/>
              <a:ea typeface="+mn-ea"/>
              <a:cs typeface="+mn-cs"/>
            </a:rPr>
            <a:t>3.21 lp/mm resolution for a 25cm viewing distance</a:t>
          </a:r>
          <a:r>
            <a:rPr lang="en-US" sz="1200" b="1" baseline="0">
              <a:solidFill>
                <a:srgbClr val="0070C0"/>
              </a:solidFill>
              <a:effectLst/>
              <a:latin typeface="+mn-lt"/>
              <a:ea typeface="+mn-ea"/>
              <a:cs typeface="+mn-cs"/>
            </a:rPr>
            <a:t>, will be </a:t>
          </a:r>
          <a:r>
            <a:rPr lang="en-US" sz="1200" b="1" i="1" u="sng" baseline="0">
              <a:solidFill>
                <a:srgbClr val="00B0F0"/>
              </a:solidFill>
              <a:effectLst/>
              <a:latin typeface="+mn-lt"/>
              <a:ea typeface="+mn-ea"/>
              <a:cs typeface="+mn-cs"/>
            </a:rPr>
            <a:t>perceived</a:t>
          </a:r>
          <a:r>
            <a:rPr lang="en-US" sz="1200" b="1" baseline="0">
              <a:solidFill>
                <a:srgbClr val="0070C0"/>
              </a:solidFill>
              <a:effectLst/>
              <a:latin typeface="+mn-lt"/>
              <a:ea typeface="+mn-ea"/>
              <a:cs typeface="+mn-cs"/>
            </a:rPr>
            <a:t> as </a:t>
          </a:r>
          <a:r>
            <a:rPr lang="en-US" sz="1200" b="1" i="1" u="sng" baseline="0">
              <a:solidFill>
                <a:srgbClr val="00B0F0"/>
              </a:solidFill>
              <a:effectLst/>
              <a:latin typeface="+mn-lt"/>
              <a:ea typeface="+mn-ea"/>
              <a:cs typeface="+mn-cs"/>
            </a:rPr>
            <a:t>equivalent to</a:t>
          </a:r>
          <a:r>
            <a:rPr lang="en-US" sz="1200" b="1" baseline="0">
              <a:solidFill>
                <a:srgbClr val="00B0F0"/>
              </a:solidFill>
              <a:effectLst/>
              <a:latin typeface="+mn-lt"/>
              <a:ea typeface="+mn-ea"/>
              <a:cs typeface="+mn-cs"/>
            </a:rPr>
            <a:t> 8 lp/mm at a 25cm viewing distance</a:t>
          </a:r>
          <a:r>
            <a:rPr lang="en-US" sz="1200" b="1" baseline="0">
              <a:solidFill>
                <a:srgbClr val="0070C0"/>
              </a:solidFill>
              <a:effectLst/>
              <a:latin typeface="+mn-lt"/>
              <a:ea typeface="+mn-ea"/>
              <a:cs typeface="+mn-cs"/>
            </a:rPr>
            <a:t>, but most people sit at more than twice this ideal distance from their 4K flatscreen TVs, which makes</a:t>
          </a:r>
          <a:r>
            <a:rPr lang="en-US" sz="1200" b="1">
              <a:solidFill>
                <a:srgbClr val="0070C0"/>
              </a:solidFill>
              <a:effectLst/>
              <a:latin typeface="+mn-lt"/>
              <a:ea typeface="+mn-ea"/>
              <a:cs typeface="+mn-cs"/>
            </a:rPr>
            <a:t> it impossible to distinguish</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HD content from UHD, but the aisles are intentionally narrow at smartly merchandised retail stores.</a:t>
          </a:r>
          <a:r>
            <a:rPr lang="en-US" sz="1200" b="1" baseline="0">
              <a:solidFill>
                <a:srgbClr val="0070C0"/>
              </a:solidFill>
              <a:effectLst/>
              <a:latin typeface="+mn-lt"/>
              <a:ea typeface="+mn-ea"/>
              <a:cs typeface="+mn-cs"/>
            </a:rPr>
            <a:t>  LOL</a:t>
          </a:r>
          <a:r>
            <a:rPr lang="en-US" sz="1200" b="1">
              <a:solidFill>
                <a:srgbClr val="0070C0"/>
              </a:solidFill>
              <a:effectLst/>
              <a:latin typeface="+mn-lt"/>
              <a:ea typeface="+mn-ea"/>
              <a:cs typeface="+mn-cs"/>
            </a:rPr>
            <a:t> </a:t>
          </a:r>
          <a:r>
            <a:rPr lang="en-US" sz="1200" b="1" baseline="0">
              <a:solidFill>
                <a:srgbClr val="0070C0"/>
              </a:solidFill>
              <a:effectLst/>
              <a:latin typeface="+mn-lt"/>
              <a:ea typeface="+mn-ea"/>
              <a:cs typeface="+mn-cs"/>
            </a:rPr>
            <a:t> (Exceptions to this tendency can be found with gamers, who often sit at or very close to the ideal distance of 90% of the screen diagonal, with 4K computer monitors, or those using </a:t>
          </a:r>
          <a:r>
            <a:rPr lang="en-US" sz="1200" b="1" baseline="0">
              <a:solidFill>
                <a:srgbClr val="00B0F0"/>
              </a:solidFill>
              <a:effectLst/>
              <a:latin typeface="+mn-lt"/>
              <a:ea typeface="+mn-ea"/>
              <a:cs typeface="+mn-cs"/>
            </a:rPr>
            <a:t>4K</a:t>
          </a:r>
          <a:r>
            <a:rPr lang="en-US" sz="1200" b="1" baseline="0">
              <a:solidFill>
                <a:srgbClr val="0070C0"/>
              </a:solidFill>
              <a:effectLst/>
              <a:latin typeface="+mn-lt"/>
              <a:ea typeface="+mn-ea"/>
              <a:cs typeface="+mn-cs"/>
            </a:rPr>
            <a:t> projectors, in their home theater setups - which is far more practical than buying and mounting an expensive and heavy, 85- to 120-inch panel, which is trending lately, thanks to manufacturers witnessing a drop in sales of smaller 4K flatscreen TVs.  (Yes, the manufacturers tell the consumers what to buy. "We hear and we obey." LOL)</a:t>
          </a:r>
          <a:endParaRPr lang="en-US" sz="1200" b="1">
            <a:solidFill>
              <a:srgbClr val="0070C0"/>
            </a:solidFill>
            <a:effectLst/>
            <a:latin typeface="+mn-lt"/>
            <a:ea typeface="+mn-ea"/>
            <a:cs typeface="+mn-cs"/>
          </a:endParaRPr>
        </a:p>
        <a:p>
          <a:br>
            <a:rPr lang="en-US" sz="1400" b="1">
              <a:solidFill>
                <a:srgbClr val="0070C0"/>
              </a:solidFill>
              <a:effectLst/>
              <a:latin typeface="+mn-lt"/>
              <a:ea typeface="+mn-ea"/>
              <a:cs typeface="+mn-cs"/>
            </a:rPr>
          </a:br>
          <a:endParaRPr lang="en-US" sz="1400" b="1">
            <a:solidFill>
              <a:srgbClr val="0070C0"/>
            </a:solidFill>
            <a:effectLst/>
            <a:latin typeface="+mn-lt"/>
            <a:ea typeface="+mn-ea"/>
            <a:cs typeface="+mn-cs"/>
          </a:endParaRPr>
        </a:p>
        <a:p>
          <a:r>
            <a:rPr lang="en-US" sz="1400" b="1">
              <a:solidFill>
                <a:srgbClr val="0070C0"/>
              </a:solidFill>
              <a:effectLst/>
              <a:latin typeface="+mn-lt"/>
              <a:ea typeface="+mn-ea"/>
              <a:cs typeface="+mn-cs"/>
            </a:rPr>
            <a:t>3.00 lp/mm</a:t>
          </a:r>
          <a:r>
            <a:rPr lang="en-US" sz="1400">
              <a:solidFill>
                <a:srgbClr val="0070C0"/>
              </a:solidFill>
              <a:effectLst/>
              <a:latin typeface="+mn-lt"/>
              <a:ea typeface="+mn-ea"/>
              <a:cs typeface="+mn-cs"/>
            </a:rPr>
            <a:t> </a:t>
          </a:r>
          <a:r>
            <a:rPr lang="en-US" sz="1400" b="1">
              <a:solidFill>
                <a:srgbClr val="0070C0"/>
              </a:solidFill>
              <a:effectLst/>
              <a:latin typeface="+mn-lt"/>
              <a:ea typeface="+mn-ea"/>
              <a:cs typeface="+mn-cs"/>
            </a:rPr>
            <a:t>(152</a:t>
          </a:r>
          <a:r>
            <a:rPr lang="en-US" sz="1400" b="1" baseline="0">
              <a:solidFill>
                <a:srgbClr val="0070C0"/>
              </a:solidFill>
              <a:effectLst/>
              <a:latin typeface="+mn-lt"/>
              <a:ea typeface="+mn-ea"/>
              <a:cs typeface="+mn-cs"/>
            </a:rPr>
            <a:t> ppi)</a:t>
          </a:r>
          <a:r>
            <a:rPr lang="en-US" sz="1400" baseline="0">
              <a:solidFill>
                <a:srgbClr val="0070C0"/>
              </a:solidFill>
              <a:effectLst/>
              <a:latin typeface="+mn-lt"/>
              <a:ea typeface="+mn-ea"/>
              <a:cs typeface="+mn-cs"/>
            </a:rPr>
            <a:t> </a:t>
          </a:r>
          <a:r>
            <a:rPr lang="en-US" sz="1200" b="1">
              <a:solidFill>
                <a:srgbClr val="0070C0"/>
              </a:solidFill>
              <a:effectLst/>
              <a:latin typeface="+mn-lt"/>
              <a:ea typeface="+mn-ea"/>
              <a:cs typeface="+mn-cs"/>
            </a:rPr>
            <a:t>is often the resolution delivered by commercial labs when producing large inkjet prints.  This is a resolution most people are accustomed to seeing, if not lower, when viewing at a distance of 25cm – mostly due not to the media or display device, but rather, due to low-resolution content (selective focus).  I personally do not consider 3.00 lp/mm to be a resolution that would set anyone’s work apart from commonly produced prints, unless a minimum viewing distance of at least 50cm is somehow </a:t>
          </a:r>
          <a:r>
            <a:rPr lang="en-US" sz="1200" b="1" i="1" u="sng">
              <a:solidFill>
                <a:srgbClr val="00B0F0"/>
              </a:solidFill>
              <a:effectLst/>
              <a:latin typeface="+mn-lt"/>
              <a:ea typeface="+mn-ea"/>
              <a:cs typeface="+mn-cs"/>
            </a:rPr>
            <a:t>enforced</a:t>
          </a:r>
          <a:r>
            <a:rPr lang="en-US" sz="1200" b="1">
              <a:solidFill>
                <a:srgbClr val="0070C0"/>
              </a:solidFill>
              <a:effectLst/>
              <a:latin typeface="+mn-lt"/>
              <a:ea typeface="+mn-ea"/>
              <a:cs typeface="+mn-cs"/>
            </a:rPr>
            <a:t>, to prevent scrutiny at closer distances</a:t>
          </a:r>
          <a:r>
            <a:rPr lang="en-US" sz="1200" b="1" baseline="0">
              <a:solidFill>
                <a:srgbClr val="0070C0"/>
              </a:solidFill>
              <a:effectLst/>
              <a:latin typeface="+mn-lt"/>
              <a:ea typeface="+mn-ea"/>
              <a:cs typeface="+mn-cs"/>
            </a:rPr>
            <a:t>.  </a:t>
          </a:r>
          <a:endParaRPr lang="en-US" sz="1200" b="1">
            <a:solidFill>
              <a:schemeClr val="dk1"/>
            </a:solidFill>
            <a:effectLst/>
            <a:latin typeface="+mn-lt"/>
            <a:ea typeface="+mn-ea"/>
            <a:cs typeface="+mn-cs"/>
          </a:endParaRPr>
        </a:p>
        <a:p>
          <a:endParaRPr lang="en-US" sz="1400" b="1">
            <a:solidFill>
              <a:schemeClr val="dk1"/>
            </a:solidFill>
            <a:effectLst/>
            <a:latin typeface="+mn-lt"/>
            <a:ea typeface="+mn-ea"/>
            <a:cs typeface="+mn-cs"/>
          </a:endParaRPr>
        </a:p>
        <a:p>
          <a:pPr lvl="1"/>
          <a:r>
            <a:rPr lang="en-US" sz="1200" b="1" baseline="0">
              <a:solidFill>
                <a:srgbClr val="7030A0"/>
              </a:solidFill>
              <a:effectLst/>
              <a:latin typeface="+mn-lt"/>
              <a:ea typeface="+mn-ea"/>
              <a:cs typeface="+mn-cs"/>
            </a:rPr>
            <a:t>Hint:   Viewing a </a:t>
          </a:r>
          <a:r>
            <a:rPr lang="en-US" sz="1200" b="1" baseline="0">
              <a:solidFill>
                <a:srgbClr val="00B0F0"/>
              </a:solidFill>
              <a:effectLst/>
              <a:latin typeface="+mn-lt"/>
              <a:ea typeface="+mn-ea"/>
              <a:cs typeface="+mn-cs"/>
            </a:rPr>
            <a:t>3.00 lp/mm (152 ppi) </a:t>
          </a:r>
          <a:r>
            <a:rPr lang="en-US" sz="1200" b="1" baseline="0">
              <a:solidFill>
                <a:srgbClr val="7030A0"/>
              </a:solidFill>
              <a:effectLst/>
              <a:latin typeface="+mn-lt"/>
              <a:ea typeface="+mn-ea"/>
              <a:cs typeface="+mn-cs"/>
            </a:rPr>
            <a:t>print at </a:t>
          </a:r>
          <a:r>
            <a:rPr lang="en-US" sz="1200" b="1" baseline="0">
              <a:solidFill>
                <a:srgbClr val="00B0F0"/>
              </a:solidFill>
              <a:effectLst/>
              <a:latin typeface="+mn-lt"/>
              <a:ea typeface="+mn-ea"/>
              <a:cs typeface="+mn-cs"/>
            </a:rPr>
            <a:t>50cm (~20 in.)</a:t>
          </a:r>
          <a:r>
            <a:rPr lang="en-US" sz="1200" b="1" baseline="0">
              <a:solidFill>
                <a:srgbClr val="7030A0"/>
              </a:solidFill>
              <a:effectLst/>
              <a:latin typeface="+mn-lt"/>
              <a:ea typeface="+mn-ea"/>
              <a:cs typeface="+mn-cs"/>
            </a:rPr>
            <a:t>, instead of at </a:t>
          </a:r>
          <a:r>
            <a:rPr lang="en-US" sz="1200" b="1" baseline="0">
              <a:solidFill>
                <a:srgbClr val="00B0F0"/>
              </a:solidFill>
              <a:effectLst/>
              <a:latin typeface="+mn-lt"/>
              <a:ea typeface="+mn-ea"/>
              <a:cs typeface="+mn-cs"/>
            </a:rPr>
            <a:t>25cm (~10 in.)</a:t>
          </a:r>
          <a:r>
            <a:rPr lang="en-US" sz="1200" b="1" baseline="0">
              <a:solidFill>
                <a:srgbClr val="7030A0"/>
              </a:solidFill>
              <a:effectLst/>
              <a:latin typeface="+mn-lt"/>
              <a:ea typeface="+mn-ea"/>
              <a:cs typeface="+mn-cs"/>
            </a:rPr>
            <a:t>, will yield a </a:t>
          </a:r>
          <a:r>
            <a:rPr lang="en-US" sz="1200" b="1" i="1" u="sng" baseline="0">
              <a:solidFill>
                <a:srgbClr val="00B0F0"/>
              </a:solidFill>
              <a:effectLst/>
              <a:latin typeface="+mn-lt"/>
              <a:ea typeface="+mn-ea"/>
              <a:cs typeface="+mn-cs"/>
            </a:rPr>
            <a:t>perceived</a:t>
          </a:r>
          <a:r>
            <a:rPr lang="en-US" sz="1200" b="1" baseline="0">
              <a:solidFill>
                <a:srgbClr val="7030A0"/>
              </a:solidFill>
              <a:effectLst/>
              <a:latin typeface="+mn-lt"/>
              <a:ea typeface="+mn-ea"/>
              <a:cs typeface="+mn-cs"/>
            </a:rPr>
            <a:t> resolution </a:t>
          </a:r>
          <a:r>
            <a:rPr lang="en-US" sz="1200" b="1" i="1" u="sng" baseline="0">
              <a:solidFill>
                <a:srgbClr val="00B0F0"/>
              </a:solidFill>
              <a:effectLst/>
              <a:latin typeface="+mn-lt"/>
              <a:ea typeface="+mn-ea"/>
              <a:cs typeface="+mn-cs"/>
            </a:rPr>
            <a:t>equivalent to</a:t>
          </a:r>
          <a:r>
            <a:rPr lang="en-US" sz="1200" b="1" baseline="0">
              <a:solidFill>
                <a:srgbClr val="7030A0"/>
              </a:solidFill>
              <a:effectLst/>
              <a:latin typeface="+mn-lt"/>
              <a:ea typeface="+mn-ea"/>
              <a:cs typeface="+mn-cs"/>
            </a:rPr>
            <a:t> </a:t>
          </a:r>
          <a:r>
            <a:rPr lang="en-US" sz="1200" b="1" baseline="0">
              <a:solidFill>
                <a:srgbClr val="00B0F0"/>
              </a:solidFill>
              <a:effectLst/>
              <a:latin typeface="+mn-lt"/>
              <a:ea typeface="+mn-ea"/>
              <a:cs typeface="+mn-cs"/>
            </a:rPr>
            <a:t>6.00 lp/mm (305 ppi) at 25cm</a:t>
          </a:r>
          <a:r>
            <a:rPr lang="en-US" sz="1200" b="1" baseline="0">
              <a:solidFill>
                <a:srgbClr val="7030A0"/>
              </a:solidFill>
              <a:effectLst/>
              <a:latin typeface="+mn-lt"/>
              <a:ea typeface="+mn-ea"/>
              <a:cs typeface="+mn-cs"/>
            </a:rPr>
            <a:t>.  In my opinion, when professional labs routinely produce large prints at only 150 ppi, they are ensuring disappointment for those photographers who want their prints to survive scrutiny at a 25cm viewing distance, no matter the print dimensions.  The </a:t>
          </a:r>
          <a:r>
            <a:rPr lang="en-US" sz="1400" b="1" i="1" u="sng" baseline="0">
              <a:solidFill>
                <a:srgbClr val="7030A0"/>
              </a:solidFill>
              <a:effectLst/>
              <a:latin typeface="+mn-lt"/>
              <a:ea typeface="+mn-ea"/>
              <a:cs typeface="+mn-cs"/>
            </a:rPr>
            <a:t>assumption</a:t>
          </a:r>
          <a:r>
            <a:rPr lang="en-US" sz="1200" b="1" baseline="0">
              <a:solidFill>
                <a:srgbClr val="7030A0"/>
              </a:solidFill>
              <a:effectLst/>
              <a:latin typeface="+mn-lt"/>
              <a:ea typeface="+mn-ea"/>
              <a:cs typeface="+mn-cs"/>
            </a:rPr>
            <a:t> that </a:t>
          </a:r>
          <a:r>
            <a:rPr lang="en-US" sz="1200" b="1" i="1" u="sng" baseline="0">
              <a:solidFill>
                <a:srgbClr val="7030A0"/>
              </a:solidFill>
              <a:effectLst/>
              <a:latin typeface="+mn-lt"/>
              <a:ea typeface="+mn-ea"/>
              <a:cs typeface="+mn-cs"/>
            </a:rPr>
            <a:t>no one</a:t>
          </a:r>
          <a:r>
            <a:rPr lang="en-US" sz="1200" b="1" baseline="0">
              <a:solidFill>
                <a:srgbClr val="7030A0"/>
              </a:solidFill>
              <a:effectLst/>
              <a:latin typeface="+mn-lt"/>
              <a:ea typeface="+mn-ea"/>
              <a:cs typeface="+mn-cs"/>
            </a:rPr>
            <a:t> will examine a large print that closely, seems to be almost universal, especially given the widespread </a:t>
          </a:r>
          <a:r>
            <a:rPr lang="en-US" sz="1400" b="1" i="1" u="sng" baseline="0">
              <a:solidFill>
                <a:srgbClr val="7030A0"/>
              </a:solidFill>
              <a:effectLst/>
              <a:latin typeface="+mn-lt"/>
              <a:ea typeface="+mn-ea"/>
              <a:cs typeface="+mn-cs"/>
            </a:rPr>
            <a:t>assumption</a:t>
          </a:r>
          <a:r>
            <a:rPr lang="en-US" sz="1200" b="1" baseline="0">
              <a:solidFill>
                <a:srgbClr val="7030A0"/>
              </a:solidFill>
              <a:effectLst/>
              <a:latin typeface="+mn-lt"/>
              <a:ea typeface="+mn-ea"/>
              <a:cs typeface="+mn-cs"/>
            </a:rPr>
            <a:t> that sensor size can be the </a:t>
          </a:r>
          <a:r>
            <a:rPr lang="en-US" sz="1200" b="1" i="1" u="sng" baseline="0">
              <a:solidFill>
                <a:srgbClr val="7030A0"/>
              </a:solidFill>
              <a:effectLst/>
              <a:latin typeface="+mn-lt"/>
              <a:ea typeface="+mn-ea"/>
              <a:cs typeface="+mn-cs"/>
            </a:rPr>
            <a:t>sole factor</a:t>
          </a:r>
          <a:r>
            <a:rPr lang="en-US" sz="1200" b="1" baseline="0">
              <a:solidFill>
                <a:srgbClr val="7030A0"/>
              </a:solidFill>
              <a:effectLst/>
              <a:latin typeface="+mn-lt"/>
              <a:ea typeface="+mn-ea"/>
              <a:cs typeface="+mn-cs"/>
            </a:rPr>
            <a:t> governing the </a:t>
          </a:r>
          <a:r>
            <a:rPr lang="en-US" sz="1200" b="1" baseline="0">
              <a:solidFill>
                <a:srgbClr val="00B0F0"/>
              </a:solidFill>
              <a:effectLst/>
              <a:latin typeface="+mn-lt"/>
              <a:ea typeface="+mn-ea"/>
              <a:cs typeface="+mn-cs"/>
            </a:rPr>
            <a:t>Maximum Permissible Circle of Confusion Diameter </a:t>
          </a:r>
          <a:r>
            <a:rPr lang="en-US" sz="1200" b="1" baseline="0">
              <a:solidFill>
                <a:srgbClr val="7030A0"/>
              </a:solidFill>
              <a:effectLst/>
              <a:latin typeface="+mn-lt"/>
              <a:ea typeface="+mn-ea"/>
              <a:cs typeface="+mn-cs"/>
            </a:rPr>
            <a:t>used for DoF calculations.  Disappointment is baked-in at every turn, for those who are pursuing higher resolution images.</a:t>
          </a:r>
          <a:endParaRPr lang="en-US" sz="1200" b="1">
            <a:solidFill>
              <a:srgbClr val="7030A0"/>
            </a:solidFill>
            <a:effectLst/>
            <a:latin typeface="+mn-lt"/>
            <a:ea typeface="+mn-ea"/>
            <a:cs typeface="+mn-cs"/>
          </a:endParaRPr>
        </a:p>
        <a:p>
          <a:r>
            <a:rPr lang="en-US" sz="1400">
              <a:solidFill>
                <a:schemeClr val="dk1"/>
              </a:solidFill>
              <a:effectLst/>
              <a:latin typeface="+mn-lt"/>
              <a:ea typeface="+mn-ea"/>
              <a:cs typeface="+mn-cs"/>
            </a:rPr>
            <a:t> </a:t>
          </a:r>
        </a:p>
        <a:p>
          <a:endParaRPr lang="en-US" sz="1400">
            <a:solidFill>
              <a:schemeClr val="dk1"/>
            </a:solidFill>
            <a:effectLst/>
            <a:latin typeface="+mn-lt"/>
            <a:ea typeface="+mn-ea"/>
            <a:cs typeface="+mn-cs"/>
          </a:endParaRPr>
        </a:p>
        <a:p>
          <a:r>
            <a:rPr lang="en-US" sz="1400" b="1">
              <a:solidFill>
                <a:srgbClr val="0070C0"/>
              </a:solidFill>
              <a:effectLst/>
              <a:latin typeface="+mn-lt"/>
              <a:ea typeface="+mn-ea"/>
              <a:cs typeface="+mn-cs"/>
            </a:rPr>
            <a:t>2.71 lp/mm (138</a:t>
          </a:r>
          <a:r>
            <a:rPr lang="en-US" sz="1400" b="1" baseline="0">
              <a:solidFill>
                <a:srgbClr val="0070C0"/>
              </a:solidFill>
              <a:effectLst/>
              <a:latin typeface="+mn-lt"/>
              <a:ea typeface="+mn-ea"/>
              <a:cs typeface="+mn-cs"/>
            </a:rPr>
            <a:t> ppi</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equates to the resolution of a </a:t>
          </a:r>
          <a:r>
            <a:rPr lang="en-US" sz="1200" b="1">
              <a:solidFill>
                <a:srgbClr val="00B0F0"/>
              </a:solidFill>
              <a:effectLst/>
              <a:latin typeface="+mn-lt"/>
              <a:ea typeface="+mn-ea"/>
              <a:cs typeface="+mn-cs"/>
            </a:rPr>
            <a:t>32-inch</a:t>
          </a:r>
          <a:r>
            <a:rPr lang="en-US" sz="1200" b="1">
              <a:solidFill>
                <a:srgbClr val="0070C0"/>
              </a:solidFill>
              <a:effectLst/>
              <a:latin typeface="+mn-lt"/>
              <a:ea typeface="+mn-ea"/>
              <a:cs typeface="+mn-cs"/>
            </a:rPr>
            <a:t>, 16:9, </a:t>
          </a:r>
          <a:r>
            <a:rPr lang="en-US" sz="1200" b="1">
              <a:solidFill>
                <a:srgbClr val="00B0F0"/>
              </a:solidFill>
              <a:effectLst/>
              <a:latin typeface="+mn-lt"/>
              <a:ea typeface="+mn-ea"/>
              <a:cs typeface="+mn-cs"/>
            </a:rPr>
            <a:t>4K</a:t>
          </a:r>
          <a:r>
            <a:rPr lang="en-US" sz="1200" b="1">
              <a:solidFill>
                <a:srgbClr val="0070C0"/>
              </a:solidFill>
              <a:effectLst/>
              <a:latin typeface="+mn-lt"/>
              <a:ea typeface="+mn-ea"/>
              <a:cs typeface="+mn-cs"/>
            </a:rPr>
            <a:t> monitor, with 3840x2160 pixels across a 27.89 in x 15.69 in (70.85 cm x 39.85 cm) screen,</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will be perceived by most people as being “sharp enough” - generally</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speaking.</a:t>
          </a:r>
        </a:p>
        <a:p>
          <a:endParaRPr lang="en-US" sz="1400">
            <a:solidFill>
              <a:srgbClr val="0070C0"/>
            </a:solidFill>
            <a:effectLst/>
            <a:latin typeface="+mn-lt"/>
            <a:ea typeface="+mn-ea"/>
            <a:cs typeface="+mn-cs"/>
          </a:endParaRPr>
        </a:p>
        <a:p>
          <a:pPr lvl="1"/>
          <a:r>
            <a:rPr lang="en-US" sz="1200" b="1">
              <a:solidFill>
                <a:srgbClr val="7030A0"/>
              </a:solidFill>
              <a:effectLst/>
              <a:latin typeface="+mn-lt"/>
              <a:ea typeface="+mn-ea"/>
              <a:cs typeface="+mn-cs"/>
            </a:rPr>
            <a:t>More on viewing distances for </a:t>
          </a:r>
          <a:r>
            <a:rPr lang="en-US" sz="1200" b="1">
              <a:solidFill>
                <a:srgbClr val="00B0F0"/>
              </a:solidFill>
              <a:effectLst/>
              <a:latin typeface="+mn-lt"/>
              <a:ea typeface="+mn-ea"/>
              <a:cs typeface="+mn-cs"/>
            </a:rPr>
            <a:t>4K</a:t>
          </a:r>
          <a:r>
            <a:rPr lang="en-US" sz="1200" b="1">
              <a:solidFill>
                <a:srgbClr val="7030A0"/>
              </a:solidFill>
              <a:effectLst/>
              <a:latin typeface="+mn-lt"/>
              <a:ea typeface="+mn-ea"/>
              <a:cs typeface="+mn-cs"/>
            </a:rPr>
            <a:t> and </a:t>
          </a:r>
          <a:r>
            <a:rPr lang="en-US" sz="1200" b="1">
              <a:solidFill>
                <a:srgbClr val="00B0F0"/>
              </a:solidFill>
              <a:effectLst/>
              <a:latin typeface="+mn-lt"/>
              <a:ea typeface="+mn-ea"/>
              <a:cs typeface="+mn-cs"/>
            </a:rPr>
            <a:t>8K</a:t>
          </a:r>
          <a:r>
            <a:rPr lang="en-US" sz="1200" b="1" baseline="0">
              <a:solidFill>
                <a:srgbClr val="7030A0"/>
              </a:solidFill>
              <a:effectLst/>
              <a:latin typeface="+mn-lt"/>
              <a:ea typeface="+mn-ea"/>
              <a:cs typeface="+mn-cs"/>
            </a:rPr>
            <a:t> displays:  </a:t>
          </a:r>
          <a:r>
            <a:rPr lang="en-US" sz="1200" b="1">
              <a:solidFill>
                <a:srgbClr val="7030A0"/>
              </a:solidFill>
              <a:effectLst/>
              <a:latin typeface="+mn-lt"/>
              <a:ea typeface="+mn-ea"/>
              <a:cs typeface="+mn-cs"/>
            </a:rPr>
            <a:t>Again,</a:t>
          </a:r>
          <a:r>
            <a:rPr lang="en-US" sz="1200" b="1" baseline="0">
              <a:solidFill>
                <a:srgbClr val="7030A0"/>
              </a:solidFill>
              <a:effectLst/>
              <a:latin typeface="+mn-lt"/>
              <a:ea typeface="+mn-ea"/>
              <a:cs typeface="+mn-cs"/>
            </a:rPr>
            <a:t> </a:t>
          </a:r>
          <a:r>
            <a:rPr lang="en-US" sz="1200" b="1">
              <a:solidFill>
                <a:srgbClr val="7030A0"/>
              </a:solidFill>
              <a:effectLst/>
              <a:latin typeface="+mn-lt"/>
              <a:ea typeface="+mn-ea"/>
              <a:cs typeface="+mn-cs"/>
            </a:rPr>
            <a:t>when viewing any </a:t>
          </a:r>
          <a:r>
            <a:rPr lang="en-US" sz="1200" b="1">
              <a:solidFill>
                <a:srgbClr val="00B0F0"/>
              </a:solidFill>
              <a:effectLst/>
              <a:latin typeface="+mn-lt"/>
              <a:ea typeface="+mn-ea"/>
              <a:cs typeface="+mn-cs"/>
            </a:rPr>
            <a:t>4K</a:t>
          </a:r>
          <a:r>
            <a:rPr lang="en-US" sz="1200" b="1">
              <a:solidFill>
                <a:srgbClr val="7030A0"/>
              </a:solidFill>
              <a:effectLst/>
              <a:latin typeface="+mn-lt"/>
              <a:ea typeface="+mn-ea"/>
              <a:cs typeface="+mn-cs"/>
            </a:rPr>
            <a:t> monitor or flatscreen TV at a distance equal to </a:t>
          </a:r>
          <a:r>
            <a:rPr lang="en-US" sz="1200" b="1" i="1" u="sng">
              <a:solidFill>
                <a:srgbClr val="00B0F0"/>
              </a:solidFill>
              <a:effectLst/>
              <a:latin typeface="+mn-lt"/>
              <a:ea typeface="+mn-ea"/>
              <a:cs typeface="+mn-cs"/>
            </a:rPr>
            <a:t>90% of the screen diagonal</a:t>
          </a:r>
          <a:r>
            <a:rPr lang="en-US" sz="1200" b="1">
              <a:solidFill>
                <a:srgbClr val="7030A0"/>
              </a:solidFill>
              <a:effectLst/>
              <a:latin typeface="+mn-lt"/>
              <a:ea typeface="+mn-ea"/>
              <a:cs typeface="+mn-cs"/>
            </a:rPr>
            <a:t>, the perceived resolution will be </a:t>
          </a:r>
          <a:r>
            <a:rPr lang="en-US" sz="1200" b="1">
              <a:solidFill>
                <a:srgbClr val="00B0F0"/>
              </a:solidFill>
              <a:effectLst/>
              <a:latin typeface="+mn-lt"/>
              <a:ea typeface="+mn-ea"/>
              <a:cs typeface="+mn-cs"/>
            </a:rPr>
            <a:t>equivalent to 8 lp/mm at 25cm</a:t>
          </a:r>
          <a:r>
            <a:rPr lang="en-US" sz="1200" b="1">
              <a:solidFill>
                <a:srgbClr val="7030A0"/>
              </a:solidFill>
              <a:effectLst/>
              <a:latin typeface="+mn-lt"/>
              <a:ea typeface="+mn-ea"/>
              <a:cs typeface="+mn-cs"/>
            </a:rPr>
            <a:t>, but most people sit too far away from their </a:t>
          </a:r>
          <a:r>
            <a:rPr lang="en-US" sz="1200" b="1">
              <a:solidFill>
                <a:srgbClr val="00B0F0"/>
              </a:solidFill>
              <a:effectLst/>
              <a:latin typeface="+mn-lt"/>
              <a:ea typeface="+mn-ea"/>
              <a:cs typeface="+mn-cs"/>
            </a:rPr>
            <a:t>4K</a:t>
          </a:r>
          <a:r>
            <a:rPr lang="en-US" sz="1200" b="1">
              <a:solidFill>
                <a:srgbClr val="7030A0"/>
              </a:solidFill>
              <a:effectLst/>
              <a:latin typeface="+mn-lt"/>
              <a:ea typeface="+mn-ea"/>
              <a:cs typeface="+mn-cs"/>
            </a:rPr>
            <a:t> screens to actually appreciate the</a:t>
          </a:r>
          <a:r>
            <a:rPr lang="en-US" sz="1200" b="1" baseline="0">
              <a:solidFill>
                <a:srgbClr val="7030A0"/>
              </a:solidFill>
              <a:effectLst/>
              <a:latin typeface="+mn-lt"/>
              <a:ea typeface="+mn-ea"/>
              <a:cs typeface="+mn-cs"/>
            </a:rPr>
            <a:t> </a:t>
          </a:r>
          <a:r>
            <a:rPr lang="en-US" sz="1200" b="1">
              <a:solidFill>
                <a:srgbClr val="7030A0"/>
              </a:solidFill>
              <a:effectLst/>
              <a:latin typeface="+mn-lt"/>
              <a:ea typeface="+mn-ea"/>
              <a:cs typeface="+mn-cs"/>
            </a:rPr>
            <a:t>intrinsic, 3840x2160 pixel resolution, with many seated so far away, they might as well be viewing an HD monitor.  If you want to sit even at 5.63 feet from a 4K screen, it should have a 75-inch diagonal, or you will not be able to perceive the resolution it offers.  (Hint:  Get a bright 4K projector, instead.)</a:t>
          </a:r>
          <a:br>
            <a:rPr lang="en-US" sz="1200" b="1">
              <a:solidFill>
                <a:srgbClr val="7030A0"/>
              </a:solidFill>
              <a:effectLst/>
              <a:latin typeface="+mn-lt"/>
              <a:ea typeface="+mn-ea"/>
              <a:cs typeface="+mn-cs"/>
            </a:rPr>
          </a:br>
          <a:br>
            <a:rPr lang="en-US" sz="1200" b="1">
              <a:solidFill>
                <a:srgbClr val="0070C0"/>
              </a:solidFill>
              <a:effectLst/>
              <a:latin typeface="+mn-lt"/>
              <a:ea typeface="+mn-ea"/>
              <a:cs typeface="+mn-cs"/>
            </a:rPr>
          </a:br>
          <a:r>
            <a:rPr lang="en-US" sz="1200" b="1">
              <a:solidFill>
                <a:srgbClr val="7030A0"/>
              </a:solidFill>
              <a:effectLst/>
              <a:latin typeface="+mn-lt"/>
              <a:ea typeface="+mn-ea"/>
              <a:cs typeface="+mn-cs"/>
            </a:rPr>
            <a:t>The viewing distance must be even closer to appreciate </a:t>
          </a:r>
          <a:r>
            <a:rPr lang="en-US" sz="1200" b="1">
              <a:solidFill>
                <a:srgbClr val="00B0F0"/>
              </a:solidFill>
              <a:effectLst/>
              <a:latin typeface="+mn-lt"/>
              <a:ea typeface="+mn-ea"/>
              <a:cs typeface="+mn-cs"/>
            </a:rPr>
            <a:t>8K </a:t>
          </a:r>
          <a:r>
            <a:rPr lang="en-US" sz="1200" b="1">
              <a:solidFill>
                <a:srgbClr val="7030A0"/>
              </a:solidFill>
              <a:effectLst/>
              <a:latin typeface="+mn-lt"/>
              <a:ea typeface="+mn-ea"/>
              <a:cs typeface="+mn-cs"/>
            </a:rPr>
            <a:t>screens – at only </a:t>
          </a:r>
          <a:r>
            <a:rPr lang="en-US" sz="1200" b="1" i="1" u="sng">
              <a:solidFill>
                <a:srgbClr val="00B0F0"/>
              </a:solidFill>
              <a:effectLst/>
              <a:latin typeface="+mn-lt"/>
              <a:ea typeface="+mn-ea"/>
              <a:cs typeface="+mn-cs"/>
            </a:rPr>
            <a:t>45% of the screen diagonal</a:t>
          </a:r>
          <a:r>
            <a:rPr lang="en-US" sz="1200" b="1">
              <a:solidFill>
                <a:srgbClr val="7030A0"/>
              </a:solidFill>
              <a:effectLst/>
              <a:latin typeface="+mn-lt"/>
              <a:ea typeface="+mn-ea"/>
              <a:cs typeface="+mn-cs"/>
            </a:rPr>
            <a:t>! Aside from the lack of true </a:t>
          </a:r>
          <a:r>
            <a:rPr lang="en-US" sz="1200" b="1" i="0">
              <a:solidFill>
                <a:srgbClr val="00B0F0"/>
              </a:solidFill>
              <a:effectLst/>
              <a:latin typeface="+mn-lt"/>
              <a:ea typeface="+mn-ea"/>
              <a:cs typeface="+mn-cs"/>
            </a:rPr>
            <a:t>8K</a:t>
          </a:r>
          <a:r>
            <a:rPr lang="en-US" sz="1200" b="1">
              <a:solidFill>
                <a:srgbClr val="7030A0"/>
              </a:solidFill>
              <a:effectLst/>
              <a:latin typeface="+mn-lt"/>
              <a:ea typeface="+mn-ea"/>
              <a:cs typeface="+mn-cs"/>
            </a:rPr>
            <a:t> content, this is the primary reason buyers of </a:t>
          </a:r>
          <a:r>
            <a:rPr lang="en-US" sz="1200" b="1">
              <a:solidFill>
                <a:srgbClr val="00B0F0"/>
              </a:solidFill>
              <a:effectLst/>
              <a:latin typeface="+mn-lt"/>
              <a:ea typeface="+mn-ea"/>
              <a:cs typeface="+mn-cs"/>
            </a:rPr>
            <a:t>8K</a:t>
          </a:r>
          <a:r>
            <a:rPr lang="en-US" sz="1200" b="1">
              <a:solidFill>
                <a:srgbClr val="7030A0"/>
              </a:solidFill>
              <a:effectLst/>
              <a:latin typeface="+mn-lt"/>
              <a:ea typeface="+mn-ea"/>
              <a:cs typeface="+mn-cs"/>
            </a:rPr>
            <a:t> screens are disappointed – they view the</a:t>
          </a:r>
          <a:r>
            <a:rPr lang="en-US" sz="1200" b="1" baseline="0">
              <a:solidFill>
                <a:srgbClr val="7030A0"/>
              </a:solidFill>
              <a:effectLst/>
              <a:latin typeface="+mn-lt"/>
              <a:ea typeface="+mn-ea"/>
              <a:cs typeface="+mn-cs"/>
            </a:rPr>
            <a:t> screen</a:t>
          </a:r>
          <a:r>
            <a:rPr lang="en-US" sz="1200" b="1">
              <a:solidFill>
                <a:srgbClr val="7030A0"/>
              </a:solidFill>
              <a:effectLst/>
              <a:latin typeface="+mn-lt"/>
              <a:ea typeface="+mn-ea"/>
              <a:cs typeface="+mn-cs"/>
            </a:rPr>
            <a:t> from too great a distance to resolve each and every pixel, even with perfectly crafted content, and 20/20</a:t>
          </a:r>
          <a:r>
            <a:rPr lang="en-US" sz="1200" b="1" baseline="0">
              <a:solidFill>
                <a:srgbClr val="7030A0"/>
              </a:solidFill>
              <a:effectLst/>
              <a:latin typeface="+mn-lt"/>
              <a:ea typeface="+mn-ea"/>
              <a:cs typeface="+mn-cs"/>
            </a:rPr>
            <a:t> vision</a:t>
          </a:r>
          <a:r>
            <a:rPr lang="en-US" sz="1200" b="1">
              <a:solidFill>
                <a:srgbClr val="7030A0"/>
              </a:solidFill>
              <a:effectLst/>
              <a:latin typeface="+mn-lt"/>
              <a:ea typeface="+mn-ea"/>
              <a:cs typeface="+mn-cs"/>
            </a:rPr>
            <a:t>.  </a:t>
          </a:r>
          <a:r>
            <a:rPr lang="en-US" sz="1200" b="1" i="1" u="sng">
              <a:solidFill>
                <a:srgbClr val="7030A0"/>
              </a:solidFill>
              <a:effectLst/>
              <a:latin typeface="+mn-lt"/>
              <a:ea typeface="+mn-ea"/>
              <a:cs typeface="+mn-cs"/>
            </a:rPr>
            <a:t>A 32-inch 8K screen requires a viewing distance of only 14.4 inches!</a:t>
          </a:r>
          <a:r>
            <a:rPr lang="en-US" sz="1200" b="1">
              <a:solidFill>
                <a:srgbClr val="7030A0"/>
              </a:solidFill>
              <a:effectLst/>
              <a:latin typeface="+mn-lt"/>
              <a:ea typeface="+mn-ea"/>
              <a:cs typeface="+mn-cs"/>
            </a:rPr>
            <a:t>  Only gamers might sit that close.  </a:t>
          </a:r>
          <a:r>
            <a:rPr lang="en-US" sz="1200" b="1" i="1" u="sng">
              <a:solidFill>
                <a:srgbClr val="7030A0"/>
              </a:solidFill>
              <a:effectLst/>
              <a:latin typeface="+mn-lt"/>
              <a:ea typeface="+mn-ea"/>
              <a:cs typeface="+mn-cs"/>
            </a:rPr>
            <a:t>Even with a 75-inch, 8K flatscreen TV, you would have to sit no farther away than 34 inches (85.7 cm)</a:t>
          </a:r>
          <a:r>
            <a:rPr lang="en-US" sz="1200" b="1">
              <a:solidFill>
                <a:srgbClr val="7030A0"/>
              </a:solidFill>
              <a:effectLst/>
              <a:latin typeface="+mn-lt"/>
              <a:ea typeface="+mn-ea"/>
              <a:cs typeface="+mn-cs"/>
            </a:rPr>
            <a:t>.   LOL</a:t>
          </a:r>
          <a:br>
            <a:rPr lang="en-US" sz="1200">
              <a:solidFill>
                <a:srgbClr val="7030A0"/>
              </a:solidFill>
              <a:effectLst/>
              <a:latin typeface="+mn-lt"/>
              <a:ea typeface="+mn-ea"/>
              <a:cs typeface="+mn-cs"/>
            </a:rPr>
          </a:br>
          <a:br>
            <a:rPr lang="en-US" sz="1200">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400" b="1">
              <a:solidFill>
                <a:srgbClr val="FF0000"/>
              </a:solidFill>
              <a:effectLst/>
              <a:latin typeface="+mn-lt"/>
              <a:ea typeface="+mn-ea"/>
              <a:cs typeface="+mn-cs"/>
            </a:rPr>
            <a:t>Photographers should decide for themselves, what is </a:t>
          </a:r>
          <a:r>
            <a:rPr lang="en-US" sz="1400" b="1" i="1">
              <a:solidFill>
                <a:srgbClr val="FF0000"/>
              </a:solidFill>
              <a:effectLst/>
              <a:latin typeface="+mn-lt"/>
              <a:ea typeface="+mn-ea"/>
              <a:cs typeface="+mn-cs"/>
            </a:rPr>
            <a:t>personally</a:t>
          </a:r>
          <a:r>
            <a:rPr lang="en-US" sz="1400" b="1">
              <a:solidFill>
                <a:srgbClr val="FF0000"/>
              </a:solidFill>
              <a:effectLst/>
              <a:latin typeface="+mn-lt"/>
              <a:ea typeface="+mn-ea"/>
              <a:cs typeface="+mn-cs"/>
            </a:rPr>
            <a:t> desired as a </a:t>
          </a:r>
          <a:r>
            <a:rPr lang="en-US" sz="1400" b="1">
              <a:solidFill>
                <a:srgbClr val="00B0F0"/>
              </a:solidFill>
              <a:effectLst/>
              <a:latin typeface="+mn-lt"/>
              <a:ea typeface="+mn-ea"/>
              <a:cs typeface="+mn-cs"/>
            </a:rPr>
            <a:t>Final Image Resolution</a:t>
          </a:r>
          <a:r>
            <a:rPr lang="en-US" sz="1400" b="1">
              <a:solidFill>
                <a:srgbClr val="FF0000"/>
              </a:solidFill>
              <a:effectLst/>
              <a:latin typeface="+mn-lt"/>
              <a:ea typeface="+mn-ea"/>
              <a:cs typeface="+mn-cs"/>
            </a:rPr>
            <a:t>, rather than following someone else’s advice – or worse, completely neglecting to quantify what </a:t>
          </a:r>
          <a:r>
            <a:rPr lang="en-US" sz="1400" b="1" i="1" u="sng">
              <a:solidFill>
                <a:srgbClr val="FF0000"/>
              </a:solidFill>
              <a:effectLst/>
              <a:latin typeface="+mn-lt"/>
              <a:ea typeface="+mn-ea"/>
              <a:cs typeface="+mn-cs"/>
            </a:rPr>
            <a:t>they</a:t>
          </a:r>
          <a:r>
            <a:rPr lang="en-US" sz="1400" b="1" i="1">
              <a:solidFill>
                <a:srgbClr val="FF0000"/>
              </a:solidFill>
              <a:effectLst/>
              <a:latin typeface="+mn-lt"/>
              <a:ea typeface="+mn-ea"/>
              <a:cs typeface="+mn-cs"/>
            </a:rPr>
            <a:t> </a:t>
          </a:r>
          <a:r>
            <a:rPr lang="en-US" sz="1400" b="1">
              <a:solidFill>
                <a:srgbClr val="FF0000"/>
              </a:solidFill>
              <a:effectLst/>
              <a:latin typeface="+mn-lt"/>
              <a:ea typeface="+mn-ea"/>
              <a:cs typeface="+mn-cs"/>
            </a:rPr>
            <a:t>consider to be “acceptably sharp.”  </a:t>
          </a:r>
          <a:br>
            <a:rPr lang="en-US" sz="1400" b="1">
              <a:solidFill>
                <a:schemeClr val="dk1"/>
              </a:solidFill>
              <a:effectLst/>
              <a:latin typeface="+mn-lt"/>
              <a:ea typeface="+mn-ea"/>
              <a:cs typeface="+mn-cs"/>
            </a:rPr>
          </a:br>
          <a:endParaRPr lang="en-US" sz="1400" b="1">
            <a:solidFill>
              <a:schemeClr val="dk1"/>
            </a:solidFill>
            <a:effectLst/>
            <a:latin typeface="+mn-lt"/>
            <a:ea typeface="+mn-ea"/>
            <a:cs typeface="+mn-cs"/>
          </a:endParaRPr>
        </a:p>
        <a:p>
          <a:r>
            <a:rPr lang="en-US" sz="1400" b="1">
              <a:solidFill>
                <a:srgbClr val="7030A0"/>
              </a:solidFill>
              <a:effectLst/>
              <a:latin typeface="+mn-lt"/>
              <a:ea typeface="+mn-ea"/>
              <a:cs typeface="+mn-cs"/>
            </a:rPr>
            <a:t>Also: As</a:t>
          </a:r>
          <a:r>
            <a:rPr lang="en-US" sz="1400" b="1" baseline="0">
              <a:solidFill>
                <a:srgbClr val="7030A0"/>
              </a:solidFill>
              <a:effectLst/>
              <a:latin typeface="+mn-lt"/>
              <a:ea typeface="+mn-ea"/>
              <a:cs typeface="+mn-cs"/>
            </a:rPr>
            <a:t> already mentioned, above, f</a:t>
          </a:r>
          <a:r>
            <a:rPr lang="en-US" sz="1400" b="1">
              <a:solidFill>
                <a:srgbClr val="7030A0"/>
              </a:solidFill>
              <a:effectLst/>
              <a:latin typeface="+mn-lt"/>
              <a:ea typeface="+mn-ea"/>
              <a:cs typeface="+mn-cs"/>
            </a:rPr>
            <a:t>or the sake of discussion (among the savvy), we should “normalize” all comparisons of individual preferences for "acceptable sharpness,"</a:t>
          </a:r>
          <a:r>
            <a:rPr lang="en-US" sz="1400" b="1" baseline="0">
              <a:solidFill>
                <a:srgbClr val="7030A0"/>
              </a:solidFill>
              <a:effectLst/>
              <a:latin typeface="+mn-lt"/>
              <a:ea typeface="+mn-ea"/>
              <a:cs typeface="+mn-cs"/>
            </a:rPr>
            <a:t> </a:t>
          </a:r>
          <a:r>
            <a:rPr lang="en-US" sz="1400" b="1">
              <a:solidFill>
                <a:srgbClr val="7030A0"/>
              </a:solidFill>
              <a:effectLst/>
              <a:latin typeface="+mn-lt"/>
              <a:ea typeface="+mn-ea"/>
              <a:cs typeface="+mn-cs"/>
            </a:rPr>
            <a:t>by </a:t>
          </a:r>
          <a:r>
            <a:rPr lang="en-US" sz="1400" b="1" i="1" u="sng">
              <a:solidFill>
                <a:srgbClr val="7030A0"/>
              </a:solidFill>
              <a:effectLst/>
              <a:latin typeface="+mn-lt"/>
              <a:ea typeface="+mn-ea"/>
              <a:cs typeface="+mn-cs"/>
            </a:rPr>
            <a:t>always</a:t>
          </a:r>
          <a:r>
            <a:rPr lang="en-US" sz="1400" b="1">
              <a:solidFill>
                <a:srgbClr val="7030A0"/>
              </a:solidFill>
              <a:effectLst/>
              <a:latin typeface="+mn-lt"/>
              <a:ea typeface="+mn-ea"/>
              <a:cs typeface="+mn-cs"/>
            </a:rPr>
            <a:t> specifying a personally </a:t>
          </a:r>
          <a:r>
            <a:rPr lang="en-US" sz="1400" b="1">
              <a:solidFill>
                <a:srgbClr val="00B0F0"/>
              </a:solidFill>
              <a:effectLst/>
              <a:latin typeface="+mn-lt"/>
              <a:ea typeface="+mn-ea"/>
              <a:cs typeface="+mn-cs"/>
            </a:rPr>
            <a:t>Desired Final Image Resolution </a:t>
          </a:r>
          <a:r>
            <a:rPr lang="en-US" sz="1400" b="1">
              <a:solidFill>
                <a:srgbClr val="7030A0"/>
              </a:solidFill>
              <a:effectLst/>
              <a:latin typeface="+mn-lt"/>
              <a:ea typeface="+mn-ea"/>
              <a:cs typeface="+mn-cs"/>
            </a:rPr>
            <a:t>in terms of </a:t>
          </a:r>
          <a:r>
            <a:rPr lang="en-US" sz="1400" b="1">
              <a:solidFill>
                <a:srgbClr val="00B0F0"/>
              </a:solidFill>
              <a:effectLst/>
              <a:latin typeface="+mn-lt"/>
              <a:ea typeface="+mn-ea"/>
              <a:cs typeface="+mn-cs"/>
            </a:rPr>
            <a:t>lp/mm at a 25cm viewing distance</a:t>
          </a:r>
          <a:r>
            <a:rPr lang="en-US" sz="1400" b="1">
              <a:solidFill>
                <a:srgbClr val="7030A0"/>
              </a:solidFill>
              <a:effectLst/>
              <a:latin typeface="+mn-lt"/>
              <a:ea typeface="+mn-ea"/>
              <a:cs typeface="+mn-cs"/>
            </a:rPr>
            <a:t>, even if we intend to produce larger prints to be viewed at greater distances, or prints as small as “wallet photos,” to be viewed closely.</a:t>
          </a:r>
          <a:br>
            <a:rPr lang="en-US" sz="1400" b="1">
              <a:solidFill>
                <a:srgbClr val="0070C0"/>
              </a:solidFill>
              <a:effectLst/>
              <a:latin typeface="+mn-lt"/>
              <a:ea typeface="+mn-ea"/>
              <a:cs typeface="+mn-cs"/>
            </a:rPr>
          </a:br>
          <a:br>
            <a:rPr lang="en-US" sz="1400" b="1">
              <a:solidFill>
                <a:srgbClr val="0070C0"/>
              </a:solidFill>
              <a:effectLst/>
              <a:latin typeface="+mn-lt"/>
              <a:ea typeface="+mn-ea"/>
              <a:cs typeface="+mn-cs"/>
            </a:rPr>
          </a:br>
          <a:r>
            <a:rPr lang="en-US" sz="1400" b="1">
              <a:solidFill>
                <a:srgbClr val="FF0000"/>
              </a:solidFill>
              <a:effectLst/>
              <a:latin typeface="+mn-lt"/>
              <a:ea typeface="+mn-ea"/>
              <a:cs typeface="+mn-cs"/>
            </a:rPr>
            <a:t>Last word on thi</a:t>
          </a:r>
          <a:r>
            <a:rPr lang="en-US" sz="1400" b="1" baseline="0">
              <a:solidFill>
                <a:srgbClr val="FF0000"/>
              </a:solidFill>
              <a:effectLst/>
              <a:latin typeface="+mn-lt"/>
              <a:ea typeface="+mn-ea"/>
              <a:cs typeface="+mn-cs"/>
            </a:rPr>
            <a:t>s topic:  This entire Excel Workbook is designed for use by photographers of landscapes, architecture and similar genres, who want to </a:t>
          </a:r>
          <a:r>
            <a:rPr lang="en-US" sz="1400" b="1" i="1" u="sng" baseline="0">
              <a:solidFill>
                <a:srgbClr val="FF0000"/>
              </a:solidFill>
              <a:effectLst/>
              <a:latin typeface="+mn-lt"/>
              <a:ea typeface="+mn-ea"/>
              <a:cs typeface="+mn-cs"/>
            </a:rPr>
            <a:t>ALWAYS</a:t>
          </a:r>
          <a:r>
            <a:rPr lang="en-US" sz="1400" b="1" baseline="0">
              <a:solidFill>
                <a:srgbClr val="FF0000"/>
              </a:solidFill>
              <a:effectLst/>
              <a:latin typeface="+mn-lt"/>
              <a:ea typeface="+mn-ea"/>
              <a:cs typeface="+mn-cs"/>
            </a:rPr>
            <a:t> </a:t>
          </a:r>
          <a:r>
            <a:rPr lang="en-US" sz="1400" b="1" i="1" u="sng" baseline="0">
              <a:solidFill>
                <a:srgbClr val="FF0000"/>
              </a:solidFill>
              <a:effectLst/>
              <a:latin typeface="+mn-lt"/>
              <a:ea typeface="+mn-ea"/>
              <a:cs typeface="+mn-cs"/>
            </a:rPr>
            <a:t>produce final images with "acceptable sharpness" being well-defined, by the photographer, not by a lens manufacturer or the designer of a DoF app that emulates a lens manufacturer's definition of "acceptable sharpness.</a:t>
          </a:r>
          <a:r>
            <a:rPr lang="en-US" sz="1400" b="1" baseline="0">
              <a:solidFill>
                <a:srgbClr val="FF0000"/>
              </a:solidFill>
              <a:effectLst/>
              <a:latin typeface="+mn-lt"/>
              <a:ea typeface="+mn-ea"/>
              <a:cs typeface="+mn-cs"/>
            </a:rPr>
            <a:t>" </a:t>
          </a:r>
          <a:endParaRPr lang="en-US" sz="1400" b="1">
            <a:solidFill>
              <a:srgbClr val="FF0000"/>
            </a:solidFill>
            <a:effectLst/>
            <a:latin typeface="+mn-lt"/>
            <a:ea typeface="+mn-ea"/>
            <a:cs typeface="+mn-cs"/>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201386</xdr:colOff>
      <xdr:row>1</xdr:row>
      <xdr:rowOff>125186</xdr:rowOff>
    </xdr:from>
    <xdr:to>
      <xdr:col>19</xdr:col>
      <xdr:colOff>337457</xdr:colOff>
      <xdr:row>36</xdr:row>
      <xdr:rowOff>103413</xdr:rowOff>
    </xdr:to>
    <xdr:sp macro="" textlink="">
      <xdr:nvSpPr>
        <xdr:cNvPr id="2" name="TextBox 1">
          <a:extLst>
            <a:ext uri="{FF2B5EF4-FFF2-40B4-BE49-F238E27FC236}">
              <a16:creationId xmlns:a16="http://schemas.microsoft.com/office/drawing/2014/main" id="{00000000-0008-0000-0800-000002000000}"/>
            </a:ext>
          </a:extLst>
        </xdr:cNvPr>
        <xdr:cNvSpPr txBox="1"/>
      </xdr:nvSpPr>
      <xdr:spPr>
        <a:xfrm>
          <a:off x="201386" y="310243"/>
          <a:ext cx="12153900" cy="653142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solidFill>
                <a:srgbClr val="00B0F0"/>
              </a:solidFill>
              <a:effectLst/>
              <a:latin typeface="+mn-lt"/>
              <a:ea typeface="+mn-ea"/>
              <a:cs typeface="+mn-cs"/>
            </a:rPr>
            <a:t>Maximum Anticipated Enlargement Factor</a:t>
          </a:r>
          <a:r>
            <a:rPr lang="en-US" sz="1800">
              <a:solidFill>
                <a:srgbClr val="00B0F0"/>
              </a:solidFill>
              <a:effectLst/>
              <a:latin typeface="+mn-lt"/>
              <a:ea typeface="+mn-ea"/>
              <a:cs typeface="+mn-cs"/>
            </a:rPr>
            <a:t> </a:t>
          </a:r>
          <a:br>
            <a:rPr lang="en-US" sz="1800">
              <a:solidFill>
                <a:srgbClr val="00B0F0"/>
              </a:solidFill>
              <a:effectLst/>
              <a:latin typeface="+mn-lt"/>
              <a:ea typeface="+mn-ea"/>
              <a:cs typeface="+mn-cs"/>
            </a:rPr>
          </a:br>
          <a:r>
            <a:rPr lang="en-US" sz="1400">
              <a:solidFill>
                <a:srgbClr val="0070C0"/>
              </a:solidFill>
              <a:effectLst/>
              <a:latin typeface="+mn-lt"/>
              <a:ea typeface="+mn-ea"/>
              <a:cs typeface="+mn-cs"/>
            </a:rPr>
            <a:t>(Ratio of your largest anticipated print dimensions / sensor dimensions)</a:t>
          </a:r>
        </a:p>
        <a:p>
          <a:br>
            <a:rPr lang="en-US" sz="1100">
              <a:solidFill>
                <a:srgbClr val="0070C0"/>
              </a:solidFill>
              <a:effectLst/>
              <a:latin typeface="+mn-lt"/>
              <a:ea typeface="+mn-ea"/>
              <a:cs typeface="+mn-cs"/>
            </a:rPr>
          </a:br>
          <a:r>
            <a:rPr lang="en-US" sz="1400" b="1" i="0">
              <a:solidFill>
                <a:srgbClr val="FF0000"/>
              </a:solidFill>
              <a:effectLst/>
              <a:latin typeface="+mn-lt"/>
              <a:ea typeface="+mn-ea"/>
              <a:cs typeface="+mn-cs"/>
            </a:rPr>
            <a:t>Users who share the </a:t>
          </a:r>
          <a:r>
            <a:rPr lang="en-US" sz="1400" b="1" i="1" u="sng">
              <a:solidFill>
                <a:srgbClr val="FF0000"/>
              </a:solidFill>
              <a:effectLst/>
              <a:latin typeface="+mn-lt"/>
              <a:ea typeface="+mn-ea"/>
              <a:cs typeface="+mn-cs"/>
            </a:rPr>
            <a:t>same</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size sensor or film format do </a:t>
          </a:r>
          <a:r>
            <a:rPr lang="en-US" sz="1400" b="1" i="1" u="sng">
              <a:solidFill>
                <a:srgbClr val="FF0000"/>
              </a:solidFill>
              <a:effectLst/>
              <a:latin typeface="+mn-lt"/>
              <a:ea typeface="+mn-ea"/>
              <a:cs typeface="+mn-cs"/>
            </a:rPr>
            <a:t>not</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all make the </a:t>
          </a:r>
          <a:r>
            <a:rPr lang="en-US" sz="1400" b="1" i="1" u="sng">
              <a:solidFill>
                <a:srgbClr val="FF0000"/>
              </a:solidFill>
              <a:effectLst/>
              <a:latin typeface="+mn-lt"/>
              <a:ea typeface="+mn-ea"/>
              <a:cs typeface="+mn-cs"/>
            </a:rPr>
            <a:t>same size prints</a:t>
          </a:r>
          <a:r>
            <a:rPr lang="en-US" sz="1400" b="1" i="0">
              <a:solidFill>
                <a:srgbClr val="FF0000"/>
              </a:solidFill>
              <a:effectLst/>
              <a:latin typeface="+mn-lt"/>
              <a:ea typeface="+mn-ea"/>
              <a:cs typeface="+mn-cs"/>
            </a:rPr>
            <a:t> (applying the </a:t>
          </a:r>
          <a:r>
            <a:rPr lang="en-US" sz="1400" b="1" i="1" u="sng">
              <a:solidFill>
                <a:srgbClr val="FF0000"/>
              </a:solidFill>
              <a:effectLst/>
              <a:latin typeface="+mn-lt"/>
              <a:ea typeface="+mn-ea"/>
              <a:cs typeface="+mn-cs"/>
            </a:rPr>
            <a:t>same</a:t>
          </a:r>
          <a:r>
            <a:rPr lang="en-US" sz="1400" b="1" i="0">
              <a:solidFill>
                <a:srgbClr val="FF0000"/>
              </a:solidFill>
              <a:effectLst/>
              <a:latin typeface="+mn-lt"/>
              <a:ea typeface="+mn-ea"/>
              <a:cs typeface="+mn-cs"/>
            </a:rPr>
            <a:t> Enlargement</a:t>
          </a:r>
          <a:r>
            <a:rPr lang="en-US" sz="1400" b="1" i="0" baseline="0">
              <a:solidFill>
                <a:srgbClr val="FF0000"/>
              </a:solidFill>
              <a:effectLst/>
              <a:latin typeface="+mn-lt"/>
              <a:ea typeface="+mn-ea"/>
              <a:cs typeface="+mn-cs"/>
            </a:rPr>
            <a:t> Factor)</a:t>
          </a:r>
          <a:r>
            <a:rPr lang="en-US" sz="1400" b="1" i="0">
              <a:solidFill>
                <a:srgbClr val="FF0000"/>
              </a:solidFill>
              <a:effectLst/>
              <a:latin typeface="+mn-lt"/>
              <a:ea typeface="+mn-ea"/>
              <a:cs typeface="+mn-cs"/>
            </a:rPr>
            <a:t>, even if a few users</a:t>
          </a:r>
          <a:r>
            <a:rPr lang="en-US" sz="1400" b="1" i="0" baseline="0">
              <a:solidFill>
                <a:srgbClr val="FF0000"/>
              </a:solidFill>
              <a:effectLst/>
              <a:latin typeface="+mn-lt"/>
              <a:ea typeface="+mn-ea"/>
              <a:cs typeface="+mn-cs"/>
            </a:rPr>
            <a:t> </a:t>
          </a:r>
          <a:r>
            <a:rPr lang="en-US" sz="1400" b="1" i="1" u="sng" baseline="0">
              <a:solidFill>
                <a:srgbClr val="FF0000"/>
              </a:solidFill>
              <a:effectLst/>
              <a:latin typeface="+mn-lt"/>
              <a:ea typeface="+mn-ea"/>
              <a:cs typeface="+mn-cs"/>
            </a:rPr>
            <a:t>randomly happen</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to share the </a:t>
          </a:r>
          <a:r>
            <a:rPr lang="en-US" sz="1400" b="1" i="1" u="sng" baseline="0">
              <a:solidFill>
                <a:srgbClr val="FF0000"/>
              </a:solidFill>
              <a:effectLst/>
              <a:latin typeface="+mn-lt"/>
              <a:ea typeface="+mn-ea"/>
              <a:cs typeface="+mn-cs"/>
            </a:rPr>
            <a:t>exact same expectations</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for "acceptable sharpness"</a:t>
          </a:r>
          <a:r>
            <a:rPr lang="en-US" sz="1400" b="1" i="0">
              <a:solidFill>
                <a:srgbClr val="FF0000"/>
              </a:solidFill>
              <a:effectLst/>
              <a:latin typeface="+mn-lt"/>
              <a:ea typeface="+mn-ea"/>
              <a:cs typeface="+mn-cs"/>
            </a:rPr>
            <a:t> (Desired Final</a:t>
          </a:r>
          <a:r>
            <a:rPr lang="en-US" sz="1400" b="1" i="0" baseline="0">
              <a:solidFill>
                <a:srgbClr val="FF0000"/>
              </a:solidFill>
              <a:effectLst/>
              <a:latin typeface="+mn-lt"/>
              <a:ea typeface="+mn-ea"/>
              <a:cs typeface="+mn-cs"/>
            </a:rPr>
            <a:t> Image Resolution)</a:t>
          </a:r>
          <a:r>
            <a:rPr lang="en-US" sz="1400" b="1" i="0">
              <a:solidFill>
                <a:srgbClr val="FF0000"/>
              </a:solidFill>
              <a:effectLst/>
              <a:latin typeface="+mn-lt"/>
              <a:ea typeface="+mn-ea"/>
              <a:cs typeface="+mn-cs"/>
            </a:rPr>
            <a:t> and</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Minimum Anticipated </a:t>
          </a:r>
          <a:r>
            <a:rPr lang="en-US" sz="1400" b="1" i="0">
              <a:solidFill>
                <a:srgbClr val="FF0000"/>
              </a:solidFill>
              <a:effectLst/>
              <a:latin typeface="+mn-lt"/>
              <a:ea typeface="+mn-ea"/>
              <a:cs typeface="+mn-cs"/>
            </a:rPr>
            <a:t>Viewing Distance.   </a:t>
          </a:r>
          <a:br>
            <a:rPr lang="en-US" sz="1100" b="1" i="0">
              <a:solidFill>
                <a:schemeClr val="dk1"/>
              </a:solidFill>
              <a:effectLst/>
              <a:latin typeface="+mn-lt"/>
              <a:ea typeface="+mn-ea"/>
              <a:cs typeface="+mn-cs"/>
            </a:rPr>
          </a:br>
          <a:br>
            <a:rPr lang="en-US" sz="1100" b="1" i="0">
              <a:solidFill>
                <a:schemeClr val="dk1"/>
              </a:solidFill>
              <a:effectLst/>
              <a:latin typeface="+mn-lt"/>
              <a:ea typeface="+mn-ea"/>
              <a:cs typeface="+mn-cs"/>
            </a:rPr>
          </a:br>
          <a:r>
            <a:rPr lang="en-US" sz="1400" b="1" i="0">
              <a:solidFill>
                <a:srgbClr val="FF0000"/>
              </a:solidFill>
              <a:effectLst/>
              <a:latin typeface="+mn-lt"/>
              <a:ea typeface="+mn-ea"/>
              <a:cs typeface="+mn-cs"/>
            </a:rPr>
            <a:t>I hope everyone</a:t>
          </a:r>
          <a:r>
            <a:rPr lang="en-US" sz="1400" b="1" i="0" baseline="0">
              <a:solidFill>
                <a:srgbClr val="FF0000"/>
              </a:solidFill>
              <a:effectLst/>
              <a:latin typeface="+mn-lt"/>
              <a:ea typeface="+mn-ea"/>
              <a:cs typeface="+mn-cs"/>
            </a:rPr>
            <a:t> who reads this can agree.  </a:t>
          </a:r>
          <a:r>
            <a:rPr lang="en-US" sz="1400" b="1" i="1" u="sng" baseline="0">
              <a:solidFill>
                <a:srgbClr val="FF0000"/>
              </a:solidFill>
              <a:effectLst/>
              <a:latin typeface="+mn-lt"/>
              <a:ea typeface="+mn-ea"/>
              <a:cs typeface="+mn-cs"/>
            </a:rPr>
            <a:t>Your</a:t>
          </a:r>
          <a:r>
            <a:rPr lang="en-US" sz="1400" b="1" i="0" baseline="0">
              <a:solidFill>
                <a:srgbClr val="FF0000"/>
              </a:solidFill>
              <a:effectLst/>
              <a:latin typeface="+mn-lt"/>
              <a:ea typeface="+mn-ea"/>
              <a:cs typeface="+mn-cs"/>
            </a:rPr>
            <a:t> well-considered, </a:t>
          </a:r>
          <a:r>
            <a:rPr lang="en-US" sz="1400" b="1" i="0" baseline="0">
              <a:solidFill>
                <a:srgbClr val="00B0F0"/>
              </a:solidFill>
              <a:effectLst/>
              <a:latin typeface="+mn-lt"/>
              <a:ea typeface="+mn-ea"/>
              <a:cs typeface="+mn-cs"/>
            </a:rPr>
            <a:t>Maximum Anticipated Enlargement Factor</a:t>
          </a:r>
          <a:r>
            <a:rPr lang="en-US" sz="1400" b="1" i="0" baseline="0">
              <a:solidFill>
                <a:srgbClr val="FF0000"/>
              </a:solidFill>
              <a:effectLst/>
              <a:latin typeface="+mn-lt"/>
              <a:ea typeface="+mn-ea"/>
              <a:cs typeface="+mn-cs"/>
            </a:rPr>
            <a:t> is one of three almost universally ignored variables that have led so many photographers to no longer trust DoF calculations.  There's nothing wrong with the DoF equation itself.  Rather, it's a tragic case of "garbage in, garbage out."</a:t>
          </a:r>
          <a:br>
            <a:rPr lang="en-US" sz="1100" b="1" i="0" baseline="0">
              <a:solidFill>
                <a:srgbClr val="FF0000"/>
              </a:solidFill>
              <a:effectLst/>
              <a:latin typeface="+mn-lt"/>
              <a:ea typeface="+mn-ea"/>
              <a:cs typeface="+mn-cs"/>
            </a:rPr>
          </a:br>
          <a:br>
            <a:rPr lang="en-US" sz="1100">
              <a:solidFill>
                <a:srgbClr val="0070C0"/>
              </a:solidFill>
              <a:effectLst/>
              <a:latin typeface="+mn-lt"/>
              <a:ea typeface="+mn-ea"/>
              <a:cs typeface="+mn-cs"/>
            </a:rPr>
          </a:br>
          <a:r>
            <a:rPr lang="en-US" sz="1200" b="1">
              <a:solidFill>
                <a:srgbClr val="0070C0"/>
              </a:solidFill>
              <a:effectLst/>
              <a:latin typeface="+mn-lt"/>
              <a:ea typeface="+mn-ea"/>
              <a:cs typeface="+mn-cs"/>
            </a:rPr>
            <a:t>The smaller the print, the smaller the enlargement factor, and thus, the deeper the subject space that can be recorded at any desired final image resolution, with any given combination of f-Number and sensor size.  </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200" b="1">
              <a:solidFill>
                <a:srgbClr val="0070C0"/>
              </a:solidFill>
              <a:effectLst/>
              <a:latin typeface="+mn-lt"/>
              <a:ea typeface="+mn-ea"/>
              <a:cs typeface="+mn-cs"/>
            </a:rPr>
            <a:t>Conversely, the larger the print, the greater the enlargement factor, and thus, the shallower the subject space that can be recorded at any desired final image resolution, with any given combination of f-Number and sensor size.</a:t>
          </a:r>
          <a:br>
            <a:rPr lang="en-US" sz="1200">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b="1">
              <a:solidFill>
                <a:srgbClr val="7030A0"/>
              </a:solidFill>
              <a:effectLst/>
              <a:latin typeface="+mn-lt"/>
              <a:ea typeface="+mn-ea"/>
              <a:cs typeface="+mn-cs"/>
            </a:rPr>
            <a:t>You must decide how great an enlargement factor </a:t>
          </a:r>
          <a:r>
            <a:rPr lang="en-US" sz="1200" b="1" i="1" u="sng">
              <a:solidFill>
                <a:srgbClr val="00B0F0"/>
              </a:solidFill>
              <a:effectLst/>
              <a:latin typeface="+mn-lt"/>
              <a:ea typeface="+mn-ea"/>
              <a:cs typeface="+mn-cs"/>
            </a:rPr>
            <a:t>you</a:t>
          </a:r>
          <a:r>
            <a:rPr lang="en-US" sz="1200" b="1">
              <a:solidFill>
                <a:srgbClr val="00B0F0"/>
              </a:solidFill>
              <a:effectLst/>
              <a:latin typeface="+mn-lt"/>
              <a:ea typeface="+mn-ea"/>
              <a:cs typeface="+mn-cs"/>
            </a:rPr>
            <a:t> </a:t>
          </a:r>
          <a:r>
            <a:rPr lang="en-US" sz="1200" b="1">
              <a:solidFill>
                <a:srgbClr val="7030A0"/>
              </a:solidFill>
              <a:effectLst/>
              <a:latin typeface="+mn-lt"/>
              <a:ea typeface="+mn-ea"/>
              <a:cs typeface="+mn-cs"/>
            </a:rPr>
            <a:t>intend to impose, in advance of calculating a </a:t>
          </a:r>
          <a:r>
            <a:rPr lang="en-US" sz="1200" b="1">
              <a:solidFill>
                <a:srgbClr val="00B0F0"/>
              </a:solidFill>
              <a:effectLst/>
              <a:latin typeface="+mn-lt"/>
              <a:ea typeface="+mn-ea"/>
              <a:cs typeface="+mn-cs"/>
            </a:rPr>
            <a:t>Maximum Permissible CoC Diameter </a:t>
          </a:r>
          <a:r>
            <a:rPr lang="en-US" sz="1200" b="1">
              <a:solidFill>
                <a:srgbClr val="7030A0"/>
              </a:solidFill>
              <a:effectLst/>
              <a:latin typeface="+mn-lt"/>
              <a:ea typeface="+mn-ea"/>
              <a:cs typeface="+mn-cs"/>
            </a:rPr>
            <a:t>for use in DoF or Hyperfocal Distance calculations, but first, you have to consider how great an </a:t>
          </a:r>
          <a:r>
            <a:rPr lang="en-US" sz="1200" b="1">
              <a:solidFill>
                <a:srgbClr val="00B0F0"/>
              </a:solidFill>
              <a:effectLst/>
              <a:latin typeface="+mn-lt"/>
              <a:ea typeface="+mn-ea"/>
              <a:cs typeface="+mn-cs"/>
            </a:rPr>
            <a:t>Enlargement Factor </a:t>
          </a:r>
          <a:r>
            <a:rPr lang="en-US" sz="1200" b="1" i="1" u="sng">
              <a:solidFill>
                <a:srgbClr val="00B0F0"/>
              </a:solidFill>
              <a:effectLst/>
              <a:latin typeface="+mn-lt"/>
              <a:ea typeface="+mn-ea"/>
              <a:cs typeface="+mn-cs"/>
            </a:rPr>
            <a:t>is possible</a:t>
          </a:r>
          <a:r>
            <a:rPr lang="en-US" sz="1200" b="1" i="1" u="sng">
              <a:solidFill>
                <a:srgbClr val="7030A0"/>
              </a:solidFill>
              <a:effectLst/>
              <a:latin typeface="+mn-lt"/>
              <a:ea typeface="+mn-ea"/>
              <a:cs typeface="+mn-cs"/>
            </a:rPr>
            <a:t>,</a:t>
          </a:r>
          <a:r>
            <a:rPr lang="en-US" sz="1200" b="1" i="1" u="none">
              <a:solidFill>
                <a:srgbClr val="7030A0"/>
              </a:solidFill>
              <a:effectLst/>
              <a:latin typeface="+mn-lt"/>
              <a:ea typeface="+mn-ea"/>
              <a:cs typeface="+mn-cs"/>
            </a:rPr>
            <a:t> </a:t>
          </a:r>
          <a:r>
            <a:rPr lang="en-US" sz="1200" b="1">
              <a:solidFill>
                <a:srgbClr val="7030A0"/>
              </a:solidFill>
              <a:effectLst/>
              <a:latin typeface="+mn-lt"/>
              <a:ea typeface="+mn-ea"/>
              <a:cs typeface="+mn-cs"/>
            </a:rPr>
            <a:t>with </a:t>
          </a:r>
          <a:r>
            <a:rPr lang="en-US" sz="1200" b="1" i="1" u="sng">
              <a:solidFill>
                <a:srgbClr val="00B0F0"/>
              </a:solidFill>
              <a:effectLst/>
              <a:latin typeface="+mn-lt"/>
              <a:ea typeface="+mn-ea"/>
              <a:cs typeface="+mn-cs"/>
            </a:rPr>
            <a:t>your</a:t>
          </a:r>
          <a:r>
            <a:rPr lang="en-US" sz="1200" b="1">
              <a:solidFill>
                <a:srgbClr val="00B0F0"/>
              </a:solidFill>
              <a:effectLst/>
              <a:latin typeface="+mn-lt"/>
              <a:ea typeface="+mn-ea"/>
              <a:cs typeface="+mn-cs"/>
            </a:rPr>
            <a:t> </a:t>
          </a:r>
          <a:r>
            <a:rPr lang="en-US" sz="1200" b="1">
              <a:solidFill>
                <a:srgbClr val="7030A0"/>
              </a:solidFill>
              <a:effectLst/>
              <a:latin typeface="+mn-lt"/>
              <a:ea typeface="+mn-ea"/>
              <a:cs typeface="+mn-cs"/>
            </a:rPr>
            <a:t>sensor's pixel count, at </a:t>
          </a:r>
          <a:r>
            <a:rPr lang="en-US" sz="1200" b="1" i="1" u="sng">
              <a:solidFill>
                <a:srgbClr val="00B0F0"/>
              </a:solidFill>
              <a:effectLst/>
              <a:latin typeface="+mn-lt"/>
              <a:ea typeface="+mn-ea"/>
              <a:cs typeface="+mn-cs"/>
            </a:rPr>
            <a:t>your</a:t>
          </a:r>
          <a:r>
            <a:rPr lang="en-US" sz="1200" b="1">
              <a:solidFill>
                <a:srgbClr val="00B0F0"/>
              </a:solidFill>
              <a:effectLst/>
              <a:latin typeface="+mn-lt"/>
              <a:ea typeface="+mn-ea"/>
              <a:cs typeface="+mn-cs"/>
            </a:rPr>
            <a:t> Desired Final Image Resolution.</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This opens a can of worms – the fact that CMOS sensors using Bayer interpolation and many also having anti-alias filters, both</a:t>
          </a:r>
          <a:r>
            <a:rPr lang="en-US" sz="1200" b="1" baseline="0">
              <a:solidFill>
                <a:srgbClr val="0070C0"/>
              </a:solidFill>
              <a:effectLst/>
              <a:latin typeface="+mn-lt"/>
              <a:ea typeface="+mn-ea"/>
              <a:cs typeface="+mn-cs"/>
            </a:rPr>
            <a:t> of which can</a:t>
          </a:r>
          <a:r>
            <a:rPr lang="en-US" sz="1200" b="1">
              <a:solidFill>
                <a:srgbClr val="0070C0"/>
              </a:solidFill>
              <a:effectLst/>
              <a:latin typeface="+mn-lt"/>
              <a:ea typeface="+mn-ea"/>
              <a:cs typeface="+mn-cs"/>
            </a:rPr>
            <a:t> reduce the </a:t>
          </a:r>
          <a:r>
            <a:rPr lang="en-US" sz="1200" b="1" i="1" u="sng">
              <a:solidFill>
                <a:srgbClr val="00B0F0"/>
              </a:solidFill>
              <a:effectLst/>
              <a:latin typeface="+mn-lt"/>
              <a:ea typeface="+mn-ea"/>
              <a:cs typeface="+mn-cs"/>
            </a:rPr>
            <a:t>effective resolution</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to around 84% of the resolution that's </a:t>
          </a:r>
          <a:r>
            <a:rPr lang="en-US" sz="1200" b="1" i="1" u="sng">
              <a:solidFill>
                <a:srgbClr val="00B0F0"/>
              </a:solidFill>
              <a:effectLst/>
              <a:latin typeface="+mn-lt"/>
              <a:ea typeface="+mn-ea"/>
              <a:cs typeface="+mn-cs"/>
            </a:rPr>
            <a:t>implied</a:t>
          </a:r>
          <a:r>
            <a:rPr lang="en-US" sz="1200" b="1">
              <a:solidFill>
                <a:srgbClr val="0070C0"/>
              </a:solidFill>
              <a:effectLst/>
              <a:latin typeface="+mn-lt"/>
              <a:ea typeface="+mn-ea"/>
              <a:cs typeface="+mn-cs"/>
            </a:rPr>
            <a:t> by the sensor’s pixel count.</a:t>
          </a:r>
          <a:r>
            <a:rPr lang="en-US" sz="1200" b="1" baseline="0">
              <a:solidFill>
                <a:srgbClr val="0070C0"/>
              </a:solidFill>
              <a:effectLst/>
              <a:latin typeface="+mn-lt"/>
              <a:ea typeface="+mn-ea"/>
              <a:cs typeface="+mn-cs"/>
            </a:rPr>
            <a:t> I've spent many hours researching how to best determined the percentage of resolution lost when using CMOS sensors that are equipped with AA filters and have reached two conclusions: I'd rather shoot with an AA filter than without an AA filter, but more importantly, the</a:t>
          </a:r>
          <a:r>
            <a:rPr lang="en-US" sz="1200" b="1">
              <a:solidFill>
                <a:srgbClr val="0070C0"/>
              </a:solidFill>
              <a:effectLst/>
              <a:latin typeface="+mn-lt"/>
              <a:ea typeface="+mn-ea"/>
              <a:cs typeface="+mn-cs"/>
            </a:rPr>
            <a:t> BEST</a:t>
          </a:r>
          <a:r>
            <a:rPr lang="en-US" sz="1200" b="1" baseline="0">
              <a:solidFill>
                <a:srgbClr val="0070C0"/>
              </a:solidFill>
              <a:effectLst/>
              <a:latin typeface="+mn-lt"/>
              <a:ea typeface="+mn-ea"/>
              <a:cs typeface="+mn-cs"/>
            </a:rPr>
            <a:t> way (in my opinion) to determine the </a:t>
          </a:r>
          <a:r>
            <a:rPr lang="en-US" sz="1200" b="1" i="1" u="sng" baseline="0">
              <a:solidFill>
                <a:srgbClr val="00B0F0"/>
              </a:solidFill>
              <a:effectLst/>
              <a:latin typeface="+mn-lt"/>
              <a:ea typeface="+mn-ea"/>
              <a:cs typeface="+mn-cs"/>
            </a:rPr>
            <a:t>ACTUAL</a:t>
          </a:r>
          <a:r>
            <a:rPr lang="en-US" sz="1200" b="1" baseline="0">
              <a:solidFill>
                <a:srgbClr val="0070C0"/>
              </a:solidFill>
              <a:effectLst/>
              <a:latin typeface="+mn-lt"/>
              <a:ea typeface="+mn-ea"/>
              <a:cs typeface="+mn-cs"/>
            </a:rPr>
            <a:t> loss of resolution is to use an empirical approach, referring to actual </a:t>
          </a:r>
          <a:r>
            <a:rPr lang="en-US" sz="1200" b="1">
              <a:solidFill>
                <a:srgbClr val="0070C0"/>
              </a:solidFill>
              <a:effectLst/>
              <a:latin typeface="+mn-lt"/>
              <a:ea typeface="+mn-ea"/>
              <a:cs typeface="+mn-cs"/>
            </a:rPr>
            <a:t>test data, rather than delving into endless articles that offer lots of theory,</a:t>
          </a:r>
          <a:r>
            <a:rPr lang="en-US" sz="1200" b="1" baseline="0">
              <a:solidFill>
                <a:srgbClr val="0070C0"/>
              </a:solidFill>
              <a:effectLst/>
              <a:latin typeface="+mn-lt"/>
              <a:ea typeface="+mn-ea"/>
              <a:cs typeface="+mn-cs"/>
            </a:rPr>
            <a:t> but no quantified consensus as to resolution losses imposed by the </a:t>
          </a:r>
          <a:r>
            <a:rPr lang="en-US" sz="1200" b="1">
              <a:solidFill>
                <a:srgbClr val="0070C0"/>
              </a:solidFill>
              <a:effectLst/>
              <a:latin typeface="+mn-lt"/>
              <a:ea typeface="+mn-ea"/>
              <a:cs typeface="+mn-cs"/>
            </a:rPr>
            <a:t>Bayer Algorithm</a:t>
          </a:r>
          <a:r>
            <a:rPr lang="en-US" sz="1200" b="1" baseline="0">
              <a:solidFill>
                <a:srgbClr val="0070C0"/>
              </a:solidFill>
              <a:effectLst/>
              <a:latin typeface="+mn-lt"/>
              <a:ea typeface="+mn-ea"/>
              <a:cs typeface="+mn-cs"/>
            </a:rPr>
            <a:t> </a:t>
          </a:r>
          <a:r>
            <a:rPr lang="en-US" sz="1200" b="1">
              <a:solidFill>
                <a:srgbClr val="0070C0"/>
              </a:solidFill>
              <a:effectLst/>
              <a:latin typeface="+mn-lt"/>
              <a:ea typeface="+mn-ea"/>
              <a:cs typeface="+mn-cs"/>
            </a:rPr>
            <a:t>and an AA filter.</a:t>
          </a:r>
          <a:r>
            <a:rPr lang="en-US" sz="1200" b="1" baseline="0">
              <a:solidFill>
                <a:srgbClr val="0070C0"/>
              </a:solidFill>
              <a:effectLst/>
              <a:latin typeface="+mn-lt"/>
              <a:ea typeface="+mn-ea"/>
              <a:cs typeface="+mn-cs"/>
            </a:rPr>
            <a:t>  In truth, it varies.</a:t>
          </a:r>
          <a:br>
            <a:rPr lang="en-US" sz="1200">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b="1">
              <a:solidFill>
                <a:srgbClr val="00B0F0"/>
              </a:solidFill>
              <a:effectLst/>
              <a:latin typeface="+mn-lt"/>
              <a:ea typeface="+mn-ea"/>
              <a:cs typeface="+mn-cs"/>
            </a:rPr>
            <a:t>Feel free to just accept my conclusion that there is as little as a 16.25% loss of resolution due to the Bayer algorithm and AA filters, or take a deep dive into reading my annotations made in this screenshot.</a:t>
          </a:r>
          <a:r>
            <a:rPr lang="en-US" sz="1200" b="1" baseline="0">
              <a:solidFill>
                <a:srgbClr val="00B0F0"/>
              </a:solidFill>
              <a:effectLst/>
              <a:latin typeface="+mn-lt"/>
              <a:ea typeface="+mn-ea"/>
              <a:cs typeface="+mn-cs"/>
            </a:rPr>
            <a:t>  You're also welcome to use my approach with a different combination of sensor and lens, </a:t>
          </a:r>
          <a:r>
            <a:rPr lang="en-US" sz="1200" b="1" i="1" u="sng" baseline="0">
              <a:solidFill>
                <a:srgbClr val="00B0F0"/>
              </a:solidFill>
              <a:effectLst/>
              <a:latin typeface="+mn-lt"/>
              <a:ea typeface="+mn-ea"/>
              <a:cs typeface="+mn-cs"/>
            </a:rPr>
            <a:t>but please, for any given sensor, you should select a lens that exhibits the highest </a:t>
          </a:r>
          <a:r>
            <a:rPr lang="en-US" sz="1200" b="1" i="1" u="sng" baseline="0">
              <a:solidFill>
                <a:srgbClr val="0070C0"/>
              </a:solidFill>
              <a:effectLst/>
              <a:latin typeface="+mn-lt"/>
              <a:ea typeface="+mn-ea"/>
              <a:cs typeface="+mn-cs"/>
            </a:rPr>
            <a:t>Imatest</a:t>
          </a:r>
          <a:r>
            <a:rPr lang="en-US" sz="1200" b="1" i="1" u="sng" baseline="0">
              <a:solidFill>
                <a:srgbClr val="00B0F0"/>
              </a:solidFill>
              <a:effectLst/>
              <a:latin typeface="+mn-lt"/>
              <a:ea typeface="+mn-ea"/>
              <a:cs typeface="+mn-cs"/>
            </a:rPr>
            <a:t> LW/PH that you can find, as tested on the sensor you've selected.</a:t>
          </a:r>
          <a:r>
            <a:rPr lang="en-US" sz="1200" b="1" i="1" u="none" baseline="0">
              <a:solidFill>
                <a:srgbClr val="00B0F0"/>
              </a:solidFill>
              <a:effectLst/>
              <a:latin typeface="+mn-lt"/>
              <a:ea typeface="+mn-ea"/>
              <a:cs typeface="+mn-cs"/>
            </a:rPr>
            <a:t>  </a:t>
          </a:r>
          <a:r>
            <a:rPr lang="en-US" sz="1200" b="1" u="none" baseline="0">
              <a:solidFill>
                <a:srgbClr val="00B0F0"/>
              </a:solidFill>
              <a:effectLst/>
              <a:latin typeface="+mn-lt"/>
              <a:ea typeface="+mn-ea"/>
              <a:cs typeface="+mn-cs"/>
            </a:rPr>
            <a:t>This </a:t>
          </a:r>
          <a:r>
            <a:rPr lang="en-US" sz="1200" b="1" baseline="0">
              <a:solidFill>
                <a:srgbClr val="00B0F0"/>
              </a:solidFill>
              <a:effectLst/>
              <a:latin typeface="+mn-lt"/>
              <a:ea typeface="+mn-ea"/>
              <a:cs typeface="+mn-cs"/>
            </a:rPr>
            <a:t>is the best way, in my opinion, to identify what percentage of the sensor's (exaggerated) pixel-count resolution is lost, apart from resolution lost by any of the lenses that can be mounted for that sensor.</a:t>
          </a:r>
          <a:br>
            <a:rPr lang="en-US" sz="1200" b="1" baseline="0">
              <a:solidFill>
                <a:srgbClr val="FF0000"/>
              </a:solidFill>
              <a:effectLst/>
              <a:latin typeface="+mn-lt"/>
              <a:ea typeface="+mn-ea"/>
              <a:cs typeface="+mn-cs"/>
            </a:rPr>
          </a:br>
          <a:br>
            <a:rPr lang="en-US" sz="1200" b="1" baseline="0">
              <a:solidFill>
                <a:srgbClr val="FF0000"/>
              </a:solidFill>
              <a:effectLst/>
              <a:latin typeface="+mn-lt"/>
              <a:ea typeface="+mn-ea"/>
              <a:cs typeface="+mn-cs"/>
            </a:rPr>
          </a:br>
          <a:r>
            <a:rPr lang="en-US" sz="1200" b="1" baseline="0">
              <a:solidFill>
                <a:srgbClr val="0070C0"/>
              </a:solidFill>
              <a:effectLst/>
              <a:latin typeface="+mn-lt"/>
              <a:ea typeface="+mn-ea"/>
              <a:cs typeface="+mn-cs"/>
            </a:rPr>
            <a:t>The screenshot was obtained at this link:</a:t>
          </a:r>
          <a:br>
            <a:rPr lang="en-US" sz="1200">
              <a:solidFill>
                <a:srgbClr val="0070C0"/>
              </a:solidFill>
              <a:effectLst/>
              <a:latin typeface="+mn-lt"/>
              <a:ea typeface="+mn-ea"/>
              <a:cs typeface="+mn-cs"/>
            </a:rPr>
          </a:br>
          <a:r>
            <a:rPr lang="en-US" sz="1200" u="sng">
              <a:solidFill>
                <a:schemeClr val="dk1"/>
              </a:solidFill>
              <a:effectLst/>
              <a:latin typeface="+mn-lt"/>
              <a:ea typeface="+mn-ea"/>
              <a:cs typeface="+mn-cs"/>
              <a:hlinkClick xmlns:r="http://schemas.openxmlformats.org/officeDocument/2006/relationships" r:id=""/>
            </a:rPr>
            <a:t>https://www.ephotozine.com/article/sigma-56mm-f-1-4-dc-dn---c-review-32983/performance</a:t>
          </a:r>
          <a:endParaRPr lang="en-US" sz="1200"/>
        </a:p>
      </xdr:txBody>
    </xdr:sp>
    <xdr:clientData/>
  </xdr:twoCellAnchor>
  <xdr:twoCellAnchor>
    <xdr:from>
      <xdr:col>0</xdr:col>
      <xdr:colOff>185057</xdr:colOff>
      <xdr:row>84</xdr:row>
      <xdr:rowOff>146957</xdr:rowOff>
    </xdr:from>
    <xdr:to>
      <xdr:col>19</xdr:col>
      <xdr:colOff>332015</xdr:colOff>
      <xdr:row>143</xdr:row>
      <xdr:rowOff>65315</xdr:rowOff>
    </xdr:to>
    <xdr:sp macro="" textlink="">
      <xdr:nvSpPr>
        <xdr:cNvPr id="4" name="TextBox 3">
          <a:extLst>
            <a:ext uri="{FF2B5EF4-FFF2-40B4-BE49-F238E27FC236}">
              <a16:creationId xmlns:a16="http://schemas.microsoft.com/office/drawing/2014/main" id="{00000000-0008-0000-0800-000004000000}"/>
            </a:ext>
          </a:extLst>
        </xdr:cNvPr>
        <xdr:cNvSpPr txBox="1"/>
      </xdr:nvSpPr>
      <xdr:spPr>
        <a:xfrm>
          <a:off x="185057" y="15767957"/>
          <a:ext cx="12164787" cy="108367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400" b="1">
            <a:solidFill>
              <a:schemeClr val="dk1"/>
            </a:solidFill>
            <a:effectLst/>
            <a:latin typeface="+mn-lt"/>
            <a:ea typeface="+mn-ea"/>
            <a:cs typeface="+mn-cs"/>
          </a:endParaRPr>
        </a:p>
        <a:p>
          <a:r>
            <a:rPr lang="en-US" sz="1200" b="1">
              <a:solidFill>
                <a:srgbClr val="0070C0"/>
              </a:solidFill>
              <a:effectLst/>
              <a:latin typeface="+mn-lt"/>
              <a:ea typeface="+mn-ea"/>
              <a:cs typeface="+mn-cs"/>
            </a:rPr>
            <a:t>Example for a 24MP (6000 x 4000 pixel) sensor and a desired final image resolution of 250 dpi (5 lp/mm at 25cm):</a:t>
          </a:r>
          <a:br>
            <a:rPr lang="en-US" sz="1200" b="1">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7030A0"/>
              </a:solidFill>
              <a:effectLst/>
              <a:latin typeface="+mn-lt"/>
              <a:ea typeface="+mn-ea"/>
              <a:cs typeface="+mn-cs"/>
            </a:rPr>
            <a:t>Maximum possible print width,  in inches = 6000 pixels * 0.8375 / 250 dpi = 20.1 inches</a:t>
          </a:r>
          <a:endParaRPr lang="en-US" sz="1200">
            <a:solidFill>
              <a:srgbClr val="7030A0"/>
            </a:solidFill>
            <a:effectLst/>
            <a:latin typeface="+mn-lt"/>
            <a:ea typeface="+mn-ea"/>
            <a:cs typeface="+mn-cs"/>
          </a:endParaRPr>
        </a:p>
        <a:p>
          <a:r>
            <a:rPr lang="en-US" sz="1200" b="1">
              <a:solidFill>
                <a:srgbClr val="7030A0"/>
              </a:solidFill>
              <a:effectLst/>
              <a:latin typeface="+mn-lt"/>
              <a:ea typeface="+mn-ea"/>
              <a:cs typeface="+mn-cs"/>
            </a:rPr>
            <a:t>Maximum possible print height, in inches = 4000 pixels * 0.8375 / 250 dpi = 13.4 inches</a:t>
          </a:r>
          <a:br>
            <a:rPr lang="en-US" sz="1200">
              <a:solidFill>
                <a:srgbClr val="7030A0"/>
              </a:solidFill>
              <a:effectLst/>
              <a:latin typeface="+mn-lt"/>
              <a:ea typeface="+mn-ea"/>
              <a:cs typeface="+mn-cs"/>
            </a:rPr>
          </a:br>
          <a:br>
            <a:rPr lang="en-US" sz="1200">
              <a:solidFill>
                <a:srgbClr val="7030A0"/>
              </a:solidFill>
              <a:effectLst/>
              <a:latin typeface="+mn-lt"/>
              <a:ea typeface="+mn-ea"/>
              <a:cs typeface="+mn-cs"/>
            </a:rPr>
          </a:br>
          <a:r>
            <a:rPr lang="en-US" sz="1200" b="1">
              <a:solidFill>
                <a:srgbClr val="FF0000"/>
              </a:solidFill>
              <a:effectLst/>
              <a:latin typeface="+mn-lt"/>
              <a:ea typeface="+mn-ea"/>
              <a:cs typeface="+mn-cs"/>
            </a:rPr>
            <a:t>Keep in mind that it’s advantageous to calculate DoF or Hyperfocal Distance with the intention of making a </a:t>
          </a:r>
          <a:r>
            <a:rPr lang="en-US" sz="1200" b="1" i="1" u="sng">
              <a:solidFill>
                <a:srgbClr val="FF0000"/>
              </a:solidFill>
              <a:effectLst/>
              <a:latin typeface="+mn-lt"/>
              <a:ea typeface="+mn-ea"/>
              <a:cs typeface="+mn-cs"/>
            </a:rPr>
            <a:t>smaller</a:t>
          </a:r>
          <a:r>
            <a:rPr lang="en-US" sz="1200" b="1">
              <a:solidFill>
                <a:srgbClr val="FF0000"/>
              </a:solidFill>
              <a:effectLst/>
              <a:latin typeface="+mn-lt"/>
              <a:ea typeface="+mn-ea"/>
              <a:cs typeface="+mn-cs"/>
            </a:rPr>
            <a:t> print than is maximally possible, given your sensor’s pixel count.  Just as with lowering your Desired Final Image Resolution, lowering your Enlargement Factor will allow you to shoot </a:t>
          </a:r>
          <a:r>
            <a:rPr lang="en-US" sz="1200" b="1" i="1" u="sng">
              <a:solidFill>
                <a:srgbClr val="FF0000"/>
              </a:solidFill>
              <a:effectLst/>
              <a:latin typeface="+mn-lt"/>
              <a:ea typeface="+mn-ea"/>
              <a:cs typeface="+mn-cs"/>
            </a:rPr>
            <a:t>deeper</a:t>
          </a:r>
          <a:r>
            <a:rPr lang="en-US" sz="1200" b="1">
              <a:solidFill>
                <a:srgbClr val="FF0000"/>
              </a:solidFill>
              <a:effectLst/>
              <a:latin typeface="+mn-lt"/>
              <a:ea typeface="+mn-ea"/>
              <a:cs typeface="+mn-cs"/>
            </a:rPr>
            <a:t> subjects spaces, with greater DoF (closer Nears and farther Fars), at any given FL and f-Number.  But, if you want to shoot </a:t>
          </a:r>
          <a:r>
            <a:rPr lang="en-US" sz="1200" b="1" i="1" u="sng">
              <a:solidFill>
                <a:srgbClr val="FF0000"/>
              </a:solidFill>
              <a:effectLst/>
              <a:latin typeface="+mn-lt"/>
              <a:ea typeface="+mn-ea"/>
              <a:cs typeface="+mn-cs"/>
            </a:rPr>
            <a:t>every</a:t>
          </a:r>
          <a:r>
            <a:rPr lang="en-US" sz="1200" b="1">
              <a:solidFill>
                <a:srgbClr val="FF0000"/>
              </a:solidFill>
              <a:effectLst/>
              <a:latin typeface="+mn-lt"/>
              <a:ea typeface="+mn-ea"/>
              <a:cs typeface="+mn-cs"/>
            </a:rPr>
            <a:t> scene to support your </a:t>
          </a:r>
          <a:r>
            <a:rPr lang="en-US" sz="1200" b="1" i="1">
              <a:solidFill>
                <a:srgbClr val="FF0000"/>
              </a:solidFill>
              <a:effectLst/>
              <a:latin typeface="+mn-lt"/>
              <a:ea typeface="+mn-ea"/>
              <a:cs typeface="+mn-cs"/>
            </a:rPr>
            <a:t>largest possible</a:t>
          </a:r>
          <a:r>
            <a:rPr lang="en-US" sz="1200" b="1">
              <a:solidFill>
                <a:srgbClr val="FF0000"/>
              </a:solidFill>
              <a:effectLst/>
              <a:latin typeface="+mn-lt"/>
              <a:ea typeface="+mn-ea"/>
              <a:cs typeface="+mn-cs"/>
            </a:rPr>
            <a:t> print size, feel free to </a:t>
          </a:r>
          <a:r>
            <a:rPr lang="en-US" sz="1200" b="1" i="1" u="sng">
              <a:solidFill>
                <a:srgbClr val="FF0000"/>
              </a:solidFill>
              <a:effectLst/>
              <a:latin typeface="+mn-lt"/>
              <a:ea typeface="+mn-ea"/>
              <a:cs typeface="+mn-cs"/>
            </a:rPr>
            <a:t>always</a:t>
          </a:r>
          <a:r>
            <a:rPr lang="en-US" sz="1200" b="1">
              <a:solidFill>
                <a:srgbClr val="FF0000"/>
              </a:solidFill>
              <a:effectLst/>
              <a:latin typeface="+mn-lt"/>
              <a:ea typeface="+mn-ea"/>
              <a:cs typeface="+mn-cs"/>
            </a:rPr>
            <a:t> shoot </a:t>
          </a:r>
          <a:r>
            <a:rPr lang="en-US" sz="1200" b="1" i="1" u="sng">
              <a:solidFill>
                <a:srgbClr val="FF0000"/>
              </a:solidFill>
              <a:effectLst/>
              <a:latin typeface="+mn-lt"/>
              <a:ea typeface="+mn-ea"/>
              <a:cs typeface="+mn-cs"/>
            </a:rPr>
            <a:t>shallower</a:t>
          </a:r>
          <a:r>
            <a:rPr lang="en-US" sz="1200" b="1">
              <a:solidFill>
                <a:srgbClr val="FF0000"/>
              </a:solidFill>
              <a:effectLst/>
              <a:latin typeface="+mn-lt"/>
              <a:ea typeface="+mn-ea"/>
              <a:cs typeface="+mn-cs"/>
            </a:rPr>
            <a:t> subject spaces and/or use larger f-Numbers, thus suffering </a:t>
          </a:r>
          <a:r>
            <a:rPr lang="en-US" sz="1200" b="1" i="1" u="sng">
              <a:solidFill>
                <a:srgbClr val="FF0000"/>
              </a:solidFill>
              <a:effectLst/>
              <a:latin typeface="+mn-lt"/>
              <a:ea typeface="+mn-ea"/>
              <a:cs typeface="+mn-cs"/>
            </a:rPr>
            <a:t>longer</a:t>
          </a:r>
          <a:r>
            <a:rPr lang="en-US" sz="1200" b="1">
              <a:solidFill>
                <a:srgbClr val="FF0000"/>
              </a:solidFill>
              <a:effectLst/>
              <a:latin typeface="+mn-lt"/>
              <a:ea typeface="+mn-ea"/>
              <a:cs typeface="+mn-cs"/>
            </a:rPr>
            <a:t> exposures and/or higher ISO settings, and/or increased vulnerability to diffraction, as a result of NOT wanting to shoot or calculate DoF, with the intention of making smaller prints than possible.   </a:t>
          </a:r>
          <a:br>
            <a:rPr lang="en-US" sz="1200" b="1">
              <a:solidFill>
                <a:srgbClr val="00B0F0"/>
              </a:solidFill>
              <a:effectLst/>
              <a:latin typeface="+mn-lt"/>
              <a:ea typeface="+mn-ea"/>
              <a:cs typeface="+mn-cs"/>
            </a:rPr>
          </a:br>
          <a:br>
            <a:rPr lang="en-US" sz="1200">
              <a:solidFill>
                <a:schemeClr val="dk1"/>
              </a:solidFill>
              <a:effectLst/>
              <a:latin typeface="+mn-lt"/>
              <a:ea typeface="+mn-ea"/>
              <a:cs typeface="+mn-cs"/>
            </a:rPr>
          </a:br>
          <a:r>
            <a:rPr lang="en-US" sz="1200" b="1">
              <a:solidFill>
                <a:srgbClr val="00B0F0"/>
              </a:solidFill>
              <a:effectLst/>
              <a:latin typeface="+mn-lt"/>
              <a:ea typeface="+mn-ea"/>
              <a:cs typeface="+mn-cs"/>
            </a:rPr>
            <a:t>Remember, not everyone wants the same size prints at the same final image resolution for the same viewing distances. To perform DoF and Hyperfocal Distance calculations, you </a:t>
          </a:r>
          <a:r>
            <a:rPr lang="en-US" sz="1200" b="1" i="1" u="sng">
              <a:solidFill>
                <a:srgbClr val="00B0F0"/>
              </a:solidFill>
              <a:effectLst/>
              <a:latin typeface="+mn-lt"/>
              <a:ea typeface="+mn-ea"/>
              <a:cs typeface="+mn-cs"/>
            </a:rPr>
            <a:t>should</a:t>
          </a:r>
          <a:r>
            <a:rPr lang="en-US" sz="1200" b="1">
              <a:solidFill>
                <a:srgbClr val="00B0F0"/>
              </a:solidFill>
              <a:effectLst/>
              <a:latin typeface="+mn-lt"/>
              <a:ea typeface="+mn-ea"/>
              <a:cs typeface="+mn-cs"/>
            </a:rPr>
            <a:t> customize your Maximum Permissible CoC Diameter to fit </a:t>
          </a:r>
          <a:r>
            <a:rPr lang="en-US" sz="1200" b="1" i="1" u="sng">
              <a:solidFill>
                <a:srgbClr val="00B0F0"/>
              </a:solidFill>
              <a:effectLst/>
              <a:latin typeface="+mn-lt"/>
              <a:ea typeface="+mn-ea"/>
              <a:cs typeface="+mn-cs"/>
            </a:rPr>
            <a:t>your</a:t>
          </a:r>
          <a:r>
            <a:rPr lang="en-US" sz="1200" b="1">
              <a:solidFill>
                <a:srgbClr val="00B0F0"/>
              </a:solidFill>
              <a:effectLst/>
              <a:latin typeface="+mn-lt"/>
              <a:ea typeface="+mn-ea"/>
              <a:cs typeface="+mn-cs"/>
            </a:rPr>
            <a:t> intentions.</a:t>
          </a:r>
          <a:br>
            <a:rPr lang="en-US" sz="1200" b="1">
              <a:solidFill>
                <a:srgbClr val="00B0F0"/>
              </a:solidFill>
              <a:effectLst/>
              <a:latin typeface="+mn-lt"/>
              <a:ea typeface="+mn-ea"/>
              <a:cs typeface="+mn-cs"/>
            </a:rPr>
          </a:b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Now, that you’ve decided what size prints you will make, within the limit imposed by the available pixels and your desired final image resolution, you can calculate the </a:t>
          </a:r>
          <a:r>
            <a:rPr lang="en-US" sz="1200" b="1" i="1" u="sng">
              <a:solidFill>
                <a:srgbClr val="00B0F0"/>
              </a:solidFill>
              <a:effectLst/>
              <a:latin typeface="+mn-lt"/>
              <a:ea typeface="+mn-ea"/>
              <a:cs typeface="+mn-cs"/>
            </a:rPr>
            <a:t>Enlargement Factor</a:t>
          </a:r>
          <a:r>
            <a:rPr lang="en-US" sz="1200" b="1" i="1" u="none">
              <a:solidFill>
                <a:srgbClr val="00B0F0"/>
              </a:solidFill>
              <a:effectLst/>
              <a:latin typeface="+mn-lt"/>
              <a:ea typeface="+mn-ea"/>
              <a:cs typeface="+mn-cs"/>
            </a:rPr>
            <a:t> </a:t>
          </a:r>
          <a:r>
            <a:rPr lang="en-US" sz="1200" b="1">
              <a:solidFill>
                <a:srgbClr val="0070C0"/>
              </a:solidFill>
              <a:effectLst/>
              <a:latin typeface="+mn-lt"/>
              <a:ea typeface="+mn-ea"/>
              <a:cs typeface="+mn-cs"/>
            </a:rPr>
            <a:t>that will be used to customize your </a:t>
          </a:r>
          <a:r>
            <a:rPr lang="en-US" sz="1200" b="1">
              <a:solidFill>
                <a:srgbClr val="00B0F0"/>
              </a:solidFill>
              <a:effectLst/>
              <a:latin typeface="+mn-lt"/>
              <a:ea typeface="+mn-ea"/>
              <a:cs typeface="+mn-cs"/>
            </a:rPr>
            <a:t>Maximum</a:t>
          </a:r>
          <a:r>
            <a:rPr lang="en-US" sz="1200" b="1" baseline="0">
              <a:solidFill>
                <a:srgbClr val="00B0F0"/>
              </a:solidFill>
              <a:effectLst/>
              <a:latin typeface="+mn-lt"/>
              <a:ea typeface="+mn-ea"/>
              <a:cs typeface="+mn-cs"/>
            </a:rPr>
            <a:t> Permissible </a:t>
          </a:r>
          <a:r>
            <a:rPr lang="en-US" sz="1200" b="1">
              <a:solidFill>
                <a:srgbClr val="00B0F0"/>
              </a:solidFill>
              <a:effectLst/>
              <a:latin typeface="+mn-lt"/>
              <a:ea typeface="+mn-ea"/>
              <a:cs typeface="+mn-cs"/>
            </a:rPr>
            <a:t>CoC Diameter</a:t>
          </a:r>
          <a:r>
            <a:rPr lang="en-US" sz="1200" b="1">
              <a:solidFill>
                <a:srgbClr val="0070C0"/>
              </a:solidFill>
              <a:effectLst/>
              <a:latin typeface="+mn-lt"/>
              <a:ea typeface="+mn-ea"/>
              <a:cs typeface="+mn-cs"/>
            </a:rPr>
            <a:t>, as follows:</a:t>
          </a:r>
          <a:br>
            <a:rPr lang="en-US" sz="1200">
              <a:solidFill>
                <a:srgbClr val="0070C0"/>
              </a:solidFill>
              <a:effectLst/>
              <a:latin typeface="+mn-lt"/>
              <a:ea typeface="+mn-ea"/>
              <a:cs typeface="+mn-cs"/>
            </a:rPr>
          </a:br>
          <a:r>
            <a:rPr lang="en-US" sz="1200">
              <a:solidFill>
                <a:srgbClr val="0070C0"/>
              </a:solidFill>
              <a:effectLst/>
              <a:latin typeface="+mn-lt"/>
              <a:ea typeface="+mn-ea"/>
              <a:cs typeface="+mn-cs"/>
            </a:rPr>
            <a:t> </a:t>
          </a:r>
          <a:br>
            <a:rPr lang="en-US" sz="1200">
              <a:solidFill>
                <a:srgbClr val="0070C0"/>
              </a:solidFill>
              <a:effectLst/>
              <a:latin typeface="+mn-lt"/>
              <a:ea typeface="+mn-ea"/>
              <a:cs typeface="+mn-cs"/>
            </a:rPr>
          </a:br>
          <a:r>
            <a:rPr lang="en-US" sz="1200">
              <a:solidFill>
                <a:srgbClr val="0070C0"/>
              </a:solidFill>
              <a:effectLst/>
              <a:latin typeface="+mn-lt"/>
              <a:ea typeface="+mn-ea"/>
              <a:cs typeface="+mn-cs"/>
            </a:rPr>
            <a:t>	</a:t>
          </a:r>
          <a:r>
            <a:rPr lang="en-US" sz="1200" b="1">
              <a:solidFill>
                <a:srgbClr val="7030A0"/>
              </a:solidFill>
              <a:effectLst/>
              <a:latin typeface="+mn-lt"/>
              <a:ea typeface="+mn-ea"/>
              <a:cs typeface="+mn-cs"/>
            </a:rPr>
            <a:t>Enlargement Factor = Final Image Dimension Width, in mm / Sensor Width, in mm</a:t>
          </a:r>
          <a:br>
            <a:rPr lang="en-US" sz="1200">
              <a:solidFill>
                <a:srgbClr val="7030A0"/>
              </a:solidFill>
              <a:effectLst/>
              <a:latin typeface="+mn-lt"/>
              <a:ea typeface="+mn-ea"/>
              <a:cs typeface="+mn-cs"/>
            </a:rPr>
          </a:br>
          <a:br>
            <a:rPr lang="en-US" sz="1200">
              <a:solidFill>
                <a:srgbClr val="7030A0"/>
              </a:solidFill>
              <a:effectLst/>
              <a:latin typeface="+mn-lt"/>
              <a:ea typeface="+mn-ea"/>
              <a:cs typeface="+mn-cs"/>
            </a:rPr>
          </a:br>
          <a:r>
            <a:rPr lang="en-US" sz="1200">
              <a:solidFill>
                <a:srgbClr val="7030A0"/>
              </a:solidFill>
              <a:effectLst/>
              <a:latin typeface="+mn-lt"/>
              <a:ea typeface="+mn-ea"/>
              <a:cs typeface="+mn-cs"/>
            </a:rPr>
            <a:t>	</a:t>
          </a:r>
          <a:r>
            <a:rPr lang="en-US" sz="1200" b="1">
              <a:solidFill>
                <a:srgbClr val="7030A0"/>
              </a:solidFill>
              <a:effectLst/>
              <a:latin typeface="+mn-lt"/>
              <a:ea typeface="+mn-ea"/>
              <a:cs typeface="+mn-cs"/>
            </a:rPr>
            <a:t>Example for a 23.5 x 15.6 mm APS-C sensor, when making an un-resampled, uncropped 13x9-in. print (330 x 229mm):</a:t>
          </a:r>
          <a:br>
            <a:rPr lang="en-US" sz="1200" b="1">
              <a:solidFill>
                <a:srgbClr val="7030A0"/>
              </a:solidFill>
              <a:effectLst/>
              <a:latin typeface="+mn-lt"/>
              <a:ea typeface="+mn-ea"/>
              <a:cs typeface="+mn-cs"/>
            </a:rPr>
          </a:br>
          <a:br>
            <a:rPr lang="en-US" sz="1200">
              <a:solidFill>
                <a:srgbClr val="7030A0"/>
              </a:solidFill>
              <a:effectLst/>
              <a:latin typeface="+mn-lt"/>
              <a:ea typeface="+mn-ea"/>
              <a:cs typeface="+mn-cs"/>
            </a:rPr>
          </a:br>
          <a:r>
            <a:rPr lang="en-US" sz="1200">
              <a:solidFill>
                <a:srgbClr val="7030A0"/>
              </a:solidFill>
              <a:effectLst/>
              <a:latin typeface="+mn-lt"/>
              <a:ea typeface="+mn-ea"/>
              <a:cs typeface="+mn-cs"/>
            </a:rPr>
            <a:t>	</a:t>
          </a:r>
          <a:r>
            <a:rPr lang="en-US" sz="1200" b="1">
              <a:solidFill>
                <a:srgbClr val="7030A0"/>
              </a:solidFill>
              <a:effectLst/>
              <a:latin typeface="+mn-lt"/>
              <a:ea typeface="+mn-ea"/>
              <a:cs typeface="+mn-cs"/>
            </a:rPr>
            <a:t>Enlargement Factor = 330 mm / 23.5 mm =</a:t>
          </a:r>
          <a:r>
            <a:rPr lang="en-US" sz="1200">
              <a:solidFill>
                <a:srgbClr val="7030A0"/>
              </a:solidFill>
              <a:effectLst/>
              <a:latin typeface="+mn-lt"/>
              <a:ea typeface="+mn-ea"/>
              <a:cs typeface="+mn-cs"/>
            </a:rPr>
            <a:t>  </a:t>
          </a:r>
          <a:r>
            <a:rPr lang="en-US" sz="1200" b="1">
              <a:solidFill>
                <a:srgbClr val="7030A0"/>
              </a:solidFill>
              <a:effectLst/>
              <a:latin typeface="+mn-lt"/>
              <a:ea typeface="+mn-ea"/>
              <a:cs typeface="+mn-cs"/>
            </a:rPr>
            <a:t>14.0  </a:t>
          </a:r>
          <a:r>
            <a:rPr lang="en-US" sz="1200">
              <a:solidFill>
                <a:srgbClr val="7030A0"/>
              </a:solidFill>
              <a:effectLst/>
              <a:latin typeface="+mn-lt"/>
              <a:ea typeface="+mn-ea"/>
              <a:cs typeface="+mn-cs"/>
            </a:rPr>
            <a:t> </a:t>
          </a:r>
          <a:br>
            <a:rPr lang="en-US" sz="1200">
              <a:solidFill>
                <a:srgbClr val="7030A0"/>
              </a:solidFill>
              <a:effectLst/>
              <a:latin typeface="+mn-lt"/>
              <a:ea typeface="+mn-ea"/>
              <a:cs typeface="+mn-cs"/>
            </a:rPr>
          </a:br>
          <a:br>
            <a:rPr lang="en-US" sz="1200">
              <a:solidFill>
                <a:srgbClr val="7030A0"/>
              </a:solidFill>
              <a:effectLst/>
              <a:latin typeface="+mn-lt"/>
              <a:ea typeface="+mn-ea"/>
              <a:cs typeface="+mn-cs"/>
            </a:rPr>
          </a:br>
          <a:r>
            <a:rPr lang="en-US" sz="1200" b="1">
              <a:solidFill>
                <a:srgbClr val="00B0F0"/>
              </a:solidFill>
              <a:effectLst/>
              <a:latin typeface="+mn-lt"/>
              <a:ea typeface="+mn-ea"/>
              <a:cs typeface="+mn-cs"/>
            </a:rPr>
            <a:t>Note</a:t>
          </a:r>
          <a:r>
            <a:rPr lang="en-US" sz="1200" b="1" baseline="0">
              <a:solidFill>
                <a:srgbClr val="00B0F0"/>
              </a:solidFill>
              <a:effectLst/>
              <a:latin typeface="+mn-lt"/>
              <a:ea typeface="+mn-ea"/>
              <a:cs typeface="+mn-cs"/>
            </a:rPr>
            <a:t> that this calculation can be easily performed on the </a:t>
          </a:r>
          <a:r>
            <a:rPr lang="en-US" sz="1200" b="1" i="1" u="sng" baseline="0">
              <a:solidFill>
                <a:srgbClr val="00B0F0"/>
              </a:solidFill>
              <a:effectLst/>
              <a:latin typeface="+mn-lt"/>
              <a:ea typeface="+mn-ea"/>
              <a:cs typeface="+mn-cs"/>
            </a:rPr>
            <a:t>Calculator</a:t>
          </a:r>
          <a:r>
            <a:rPr lang="en-US" sz="1200" b="1" baseline="0">
              <a:solidFill>
                <a:srgbClr val="00B0F0"/>
              </a:solidFill>
              <a:effectLst/>
              <a:latin typeface="+mn-lt"/>
              <a:ea typeface="+mn-ea"/>
              <a:cs typeface="+mn-cs"/>
            </a:rPr>
            <a:t> tab of this workbook.</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a:t>
          </a:r>
        </a:p>
        <a:p>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But what if you are shooting with the intention of displaying your images on 4K monitors or flatscreen TVs, from a  local drive or via a web page?</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Note that</a:t>
          </a:r>
          <a:r>
            <a:rPr lang="en-US" sz="1200" b="1" baseline="0">
              <a:solidFill>
                <a:srgbClr val="0070C0"/>
              </a:solidFill>
              <a:effectLst/>
              <a:latin typeface="+mn-lt"/>
              <a:ea typeface="+mn-ea"/>
              <a:cs typeface="+mn-cs"/>
            </a:rPr>
            <a:t> no </a:t>
          </a:r>
          <a:r>
            <a:rPr lang="en-US" sz="1200" b="1">
              <a:solidFill>
                <a:srgbClr val="0070C0"/>
              </a:solidFill>
              <a:effectLst/>
              <a:latin typeface="+mn-lt"/>
              <a:ea typeface="+mn-ea"/>
              <a:cs typeface="+mn-cs"/>
            </a:rPr>
            <a:t>one is going to gain any benefit from sitting closer than 90% of the screen diagonal, for a 4K monitor or flatscreen TV, as the intrinsic resolution of all 4K screens, independent of their screen diagonal, is 3840x2160.  So, for this situation, you will either be cropping or re-sampling down to 3840x2160 (8.3 MP), but when resampling from a 6000-pixel width sensor, for example, down to a 3840-pixel</a:t>
          </a:r>
          <a:r>
            <a:rPr lang="en-US" sz="1200" b="1" baseline="0">
              <a:solidFill>
                <a:srgbClr val="0070C0"/>
              </a:solidFill>
              <a:effectLst/>
              <a:latin typeface="+mn-lt"/>
              <a:ea typeface="+mn-ea"/>
              <a:cs typeface="+mn-cs"/>
            </a:rPr>
            <a:t> width display</a:t>
          </a:r>
          <a:r>
            <a:rPr lang="en-US" sz="1200" b="1">
              <a:solidFill>
                <a:srgbClr val="0070C0"/>
              </a:solidFill>
              <a:effectLst/>
              <a:latin typeface="+mn-lt"/>
              <a:ea typeface="+mn-ea"/>
              <a:cs typeface="+mn-cs"/>
            </a:rPr>
            <a:t>, </a:t>
          </a:r>
          <a:r>
            <a:rPr lang="en-US" sz="1200" b="1" i="1">
              <a:solidFill>
                <a:srgbClr val="00B0F0"/>
              </a:solidFill>
              <a:effectLst/>
              <a:latin typeface="+mn-lt"/>
              <a:ea typeface="+mn-ea"/>
              <a:cs typeface="+mn-cs"/>
            </a:rPr>
            <a:t>something wonderful happens:  </a:t>
          </a:r>
          <a:r>
            <a:rPr lang="en-US" sz="1200" b="1">
              <a:solidFill>
                <a:srgbClr val="0070C0"/>
              </a:solidFill>
              <a:effectLst/>
              <a:latin typeface="+mn-lt"/>
              <a:ea typeface="+mn-ea"/>
              <a:cs typeface="+mn-cs"/>
            </a:rPr>
            <a:t>The artifacts and losses inherent to Bayer interpolation and an anti-alias filter are almost completely eliminated. (The same is true when at least a 24MP, full-frame sensor shoots 4K video, resampling down from the full width of the sensor, rather than capturing video frames from a smaller, cropped portion of the sensor, as some hybrid cameras do.)   </a:t>
          </a:r>
          <a:br>
            <a:rPr lang="en-US" sz="1200">
              <a:solidFill>
                <a:srgbClr val="0070C0"/>
              </a:solidFill>
              <a:effectLst/>
              <a:latin typeface="+mn-lt"/>
              <a:ea typeface="+mn-ea"/>
              <a:cs typeface="+mn-cs"/>
            </a:rPr>
          </a:br>
          <a:endParaRPr lang="en-US" sz="1200">
            <a:solidFill>
              <a:srgbClr val="0070C0"/>
            </a:solidFill>
            <a:effectLst/>
            <a:latin typeface="+mn-lt"/>
            <a:ea typeface="+mn-ea"/>
            <a:cs typeface="+mn-cs"/>
          </a:endParaRPr>
        </a:p>
        <a:p>
          <a:r>
            <a:rPr lang="en-US" sz="1200" b="1">
              <a:solidFill>
                <a:srgbClr val="0070C0"/>
              </a:solidFill>
              <a:effectLst/>
              <a:latin typeface="+mn-lt"/>
              <a:ea typeface="+mn-ea"/>
              <a:cs typeface="+mn-cs"/>
            </a:rPr>
            <a:t>Here's the tough part, the choice to display your images on 4K screens, means that somebody might actually sit at the correct distance (90% of screen diagonal) to perceive a resolution equivalent to 8 lp/mm at 25cm.  </a:t>
          </a:r>
          <a:r>
            <a:rPr lang="en-US" sz="1200" b="1">
              <a:solidFill>
                <a:srgbClr val="00B0F0"/>
              </a:solidFill>
              <a:effectLst/>
              <a:latin typeface="+mn-lt"/>
              <a:ea typeface="+mn-ea"/>
              <a:cs typeface="+mn-cs"/>
            </a:rPr>
            <a:t>In other words, your have to choose between satisfying those who sit only 24.3 inches from a 27-inch screen, for example – as is most likely with computer monitors - by “desiring” a final image resolution of 6.43 lp/mm (322 dpi) -OR- assuming that the majority of people are going to be viewing your work from distances farther than 90% of the screen diagonal (as is the case with the seating positions for most owners of 4K flatscreen TVs).</a:t>
          </a:r>
          <a:r>
            <a:rPr lang="en-US" sz="1200" b="1">
              <a:solidFill>
                <a:srgbClr val="0070C0"/>
              </a:solidFill>
              <a:effectLst/>
              <a:latin typeface="+mn-lt"/>
              <a:ea typeface="+mn-ea"/>
              <a:cs typeface="+mn-cs"/>
            </a:rPr>
            <a:t>   </a:t>
          </a:r>
          <a:br>
            <a:rPr lang="en-US" sz="1200">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0070C0"/>
              </a:solidFill>
              <a:effectLst/>
              <a:latin typeface="+mn-lt"/>
              <a:ea typeface="+mn-ea"/>
              <a:cs typeface="+mn-cs"/>
            </a:rPr>
            <a:t>For the sake of calculating an appropriate CoC diameter for DoF calculations, I recommend the worst case, being a 27-inch, 4K monitor, viewed at 24.3 inches (for a perceived resolution of 8 lp/mm at a viewing</a:t>
          </a:r>
          <a:r>
            <a:rPr lang="en-US" sz="1200" b="1" baseline="0">
              <a:solidFill>
                <a:srgbClr val="0070C0"/>
              </a:solidFill>
              <a:effectLst/>
              <a:latin typeface="+mn-lt"/>
              <a:ea typeface="+mn-ea"/>
              <a:cs typeface="+mn-cs"/>
            </a:rPr>
            <a:t> distance of 25cm</a:t>
          </a:r>
          <a:r>
            <a:rPr lang="en-US" sz="1200" b="1">
              <a:solidFill>
                <a:srgbClr val="0070C0"/>
              </a:solidFill>
              <a:effectLst/>
              <a:latin typeface="+mn-lt"/>
              <a:ea typeface="+mn-ea"/>
              <a:cs typeface="+mn-cs"/>
            </a:rPr>
            <a:t>, even though the intrinsic display resolution is only 6.43 lp/mm).  Thus:  </a:t>
          </a:r>
          <a:br>
            <a:rPr lang="en-US" sz="1200" b="1">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a:solidFill>
                <a:srgbClr val="0070C0"/>
              </a:solidFill>
              <a:effectLst/>
              <a:latin typeface="+mn-lt"/>
              <a:ea typeface="+mn-ea"/>
              <a:cs typeface="+mn-cs"/>
            </a:rPr>
            <a:t>	</a:t>
          </a:r>
          <a:r>
            <a:rPr lang="en-US" sz="1200" b="1">
              <a:solidFill>
                <a:srgbClr val="7030A0"/>
              </a:solidFill>
              <a:effectLst/>
              <a:latin typeface="+mn-lt"/>
              <a:ea typeface="+mn-ea"/>
              <a:cs typeface="+mn-cs"/>
            </a:rPr>
            <a:t>Example for a 23.5 x 15.6 mm APS-C sensor, for display on a 27-inch 4K screen, having a width of 598 mm:</a:t>
          </a:r>
          <a:br>
            <a:rPr lang="en-US" sz="1200" b="1">
              <a:solidFill>
                <a:srgbClr val="7030A0"/>
              </a:solidFill>
              <a:effectLst/>
              <a:latin typeface="+mn-lt"/>
              <a:ea typeface="+mn-ea"/>
              <a:cs typeface="+mn-cs"/>
            </a:rPr>
          </a:br>
          <a:br>
            <a:rPr lang="en-US" sz="1200">
              <a:solidFill>
                <a:srgbClr val="7030A0"/>
              </a:solidFill>
              <a:effectLst/>
              <a:latin typeface="+mn-lt"/>
              <a:ea typeface="+mn-ea"/>
              <a:cs typeface="+mn-cs"/>
            </a:rPr>
          </a:br>
          <a:r>
            <a:rPr lang="en-US" sz="1200">
              <a:solidFill>
                <a:srgbClr val="7030A0"/>
              </a:solidFill>
              <a:effectLst/>
              <a:latin typeface="+mn-lt"/>
              <a:ea typeface="+mn-ea"/>
              <a:cs typeface="+mn-cs"/>
            </a:rPr>
            <a:t>	</a:t>
          </a:r>
          <a:r>
            <a:rPr lang="en-US" sz="1200" b="1">
              <a:solidFill>
                <a:srgbClr val="7030A0"/>
              </a:solidFill>
              <a:effectLst/>
              <a:latin typeface="+mn-lt"/>
              <a:ea typeface="+mn-ea"/>
              <a:cs typeface="+mn-cs"/>
            </a:rPr>
            <a:t>Enlargement Factor = 598 mm / 23.5 mm =</a:t>
          </a:r>
          <a:r>
            <a:rPr lang="en-US" sz="1200">
              <a:solidFill>
                <a:srgbClr val="7030A0"/>
              </a:solidFill>
              <a:effectLst/>
              <a:latin typeface="+mn-lt"/>
              <a:ea typeface="+mn-ea"/>
              <a:cs typeface="+mn-cs"/>
            </a:rPr>
            <a:t> </a:t>
          </a:r>
          <a:r>
            <a:rPr lang="en-US" sz="1200" b="1">
              <a:solidFill>
                <a:srgbClr val="7030A0"/>
              </a:solidFill>
              <a:effectLst/>
              <a:latin typeface="+mn-lt"/>
              <a:ea typeface="+mn-ea"/>
              <a:cs typeface="+mn-cs"/>
            </a:rPr>
            <a:t>25.5   </a:t>
          </a:r>
          <a:br>
            <a:rPr lang="en-US" sz="1200" b="1">
              <a:solidFill>
                <a:srgbClr val="7030A0"/>
              </a:solidFill>
              <a:effectLst/>
              <a:latin typeface="+mn-lt"/>
              <a:ea typeface="+mn-ea"/>
              <a:cs typeface="+mn-cs"/>
            </a:rPr>
          </a:br>
          <a:br>
            <a:rPr lang="en-US" sz="1200" b="1">
              <a:solidFill>
                <a:srgbClr val="7030A0"/>
              </a:solidFill>
              <a:effectLst/>
              <a:latin typeface="+mn-lt"/>
              <a:ea typeface="+mn-ea"/>
              <a:cs typeface="+mn-cs"/>
            </a:rPr>
          </a:br>
          <a:r>
            <a:rPr lang="en-US" sz="1200" b="1">
              <a:solidFill>
                <a:srgbClr val="0070C0"/>
              </a:solidFill>
              <a:effectLst/>
              <a:latin typeface="+mn-lt"/>
              <a:ea typeface="+mn-ea"/>
              <a:cs typeface="+mn-cs"/>
            </a:rPr>
            <a:t>Surprise!  Publishing to the web, even at just 4K, is more challenging than most people think, when the goal is to make everything in the frame “acceptably sharp” from Near to Far (for your well-quantified expectations). </a:t>
          </a:r>
          <a:endParaRPr lang="en-US" sz="1200">
            <a:solidFill>
              <a:srgbClr val="0070C0"/>
            </a:solidFill>
            <a:effectLst/>
            <a:latin typeface="+mn-lt"/>
            <a:ea typeface="+mn-ea"/>
            <a:cs typeface="+mn-cs"/>
          </a:endParaRPr>
        </a:p>
        <a:p>
          <a:br>
            <a:rPr lang="en-US" sz="1200" b="1">
              <a:solidFill>
                <a:srgbClr val="FF0000"/>
              </a:solidFill>
              <a:effectLst/>
              <a:latin typeface="+mn-lt"/>
              <a:ea typeface="+mn-ea"/>
              <a:cs typeface="+mn-cs"/>
            </a:rPr>
          </a:br>
          <a:r>
            <a:rPr lang="en-US" sz="1200" b="1">
              <a:solidFill>
                <a:srgbClr val="FF0000"/>
              </a:solidFill>
              <a:effectLst/>
              <a:latin typeface="+mn-lt"/>
              <a:ea typeface="+mn-ea"/>
              <a:cs typeface="+mn-cs"/>
            </a:rPr>
            <a:t>Last word on thi</a:t>
          </a:r>
          <a:r>
            <a:rPr lang="en-US" sz="1200" b="1" baseline="0">
              <a:solidFill>
                <a:srgbClr val="FF0000"/>
              </a:solidFill>
              <a:effectLst/>
              <a:latin typeface="+mn-lt"/>
              <a:ea typeface="+mn-ea"/>
              <a:cs typeface="+mn-cs"/>
            </a:rPr>
            <a:t>s topic:  This entire Excel Workbook is designed for use by photographers of landscapes, architecture and similar genres, who want to ALWAYS produce final images that exhibit "acceptable sharpness" throughout, from Near to Far, </a:t>
          </a:r>
          <a:r>
            <a:rPr lang="en-US" sz="1200" b="1" i="1" baseline="0">
              <a:solidFill>
                <a:srgbClr val="FF0000"/>
              </a:solidFill>
              <a:effectLst/>
              <a:latin typeface="+mn-lt"/>
              <a:ea typeface="+mn-ea"/>
              <a:cs typeface="+mn-cs"/>
            </a:rPr>
            <a:t>with "acceptable sharpness" being well-defined by the photographer</a:t>
          </a:r>
          <a:r>
            <a:rPr lang="en-US" sz="1200" b="1" baseline="0">
              <a:solidFill>
                <a:srgbClr val="FF0000"/>
              </a:solidFill>
              <a:effectLst/>
              <a:latin typeface="+mn-lt"/>
              <a:ea typeface="+mn-ea"/>
              <a:cs typeface="+mn-cs"/>
            </a:rPr>
            <a:t>, not by a lens manufacturer or designer of a DoF app that emulates lens manufacturers' standard definition of "acceptable sharpness." </a:t>
          </a:r>
          <a:br>
            <a:rPr lang="en-US" sz="1200" b="1">
              <a:solidFill>
                <a:srgbClr val="FF0000"/>
              </a:solidFill>
              <a:effectLst/>
              <a:latin typeface="+mn-lt"/>
              <a:ea typeface="+mn-ea"/>
              <a:cs typeface="+mn-cs"/>
            </a:rPr>
          </a:br>
          <a:br>
            <a:rPr lang="en-US" sz="1200" b="1">
              <a:solidFill>
                <a:srgbClr val="0070C0"/>
              </a:solidFill>
              <a:effectLst/>
              <a:latin typeface="+mn-lt"/>
              <a:ea typeface="+mn-ea"/>
              <a:cs typeface="+mn-cs"/>
            </a:rPr>
          </a:br>
          <a:endParaRPr lang="en-US" sz="1200">
            <a:solidFill>
              <a:srgbClr val="0070C0"/>
            </a:solidFill>
          </a:endParaRPr>
        </a:p>
      </xdr:txBody>
    </xdr:sp>
    <xdr:clientData/>
  </xdr:twoCellAnchor>
  <xdr:twoCellAnchor editAs="oneCell">
    <xdr:from>
      <xdr:col>1</xdr:col>
      <xdr:colOff>59871</xdr:colOff>
      <xdr:row>37</xdr:row>
      <xdr:rowOff>38746</xdr:rowOff>
    </xdr:from>
    <xdr:to>
      <xdr:col>12</xdr:col>
      <xdr:colOff>612486</xdr:colOff>
      <xdr:row>84</xdr:row>
      <xdr:rowOff>38099</xdr:rowOff>
    </xdr:to>
    <xdr:pic>
      <xdr:nvPicPr>
        <xdr:cNvPr id="6" name="Picture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1128" y="6962060"/>
          <a:ext cx="7737187" cy="869703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266700</xdr:colOff>
      <xdr:row>1</xdr:row>
      <xdr:rowOff>108857</xdr:rowOff>
    </xdr:from>
    <xdr:to>
      <xdr:col>19</xdr:col>
      <xdr:colOff>370115</xdr:colOff>
      <xdr:row>41</xdr:row>
      <xdr:rowOff>119743</xdr:rowOff>
    </xdr:to>
    <xdr:sp macro="" textlink="">
      <xdr:nvSpPr>
        <xdr:cNvPr id="2" name="TextBox 1">
          <a:extLst>
            <a:ext uri="{FF2B5EF4-FFF2-40B4-BE49-F238E27FC236}">
              <a16:creationId xmlns:a16="http://schemas.microsoft.com/office/drawing/2014/main" id="{00000000-0008-0000-0900-000002000000}"/>
            </a:ext>
          </a:extLst>
        </xdr:cNvPr>
        <xdr:cNvSpPr txBox="1"/>
      </xdr:nvSpPr>
      <xdr:spPr>
        <a:xfrm>
          <a:off x="266700" y="293914"/>
          <a:ext cx="12132129" cy="74131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800" b="1">
              <a:solidFill>
                <a:srgbClr val="00B0F0"/>
              </a:solidFill>
              <a:effectLst/>
              <a:latin typeface="+mn-lt"/>
              <a:ea typeface="+mn-ea"/>
              <a:cs typeface="+mn-cs"/>
            </a:rPr>
            <a:t>Minimum Anticipated Viewing Distance </a:t>
          </a:r>
          <a:br>
            <a:rPr lang="en-US" sz="1800" b="1">
              <a:solidFill>
                <a:srgbClr val="0070C0"/>
              </a:solidFill>
              <a:effectLst/>
              <a:latin typeface="+mn-lt"/>
              <a:ea typeface="+mn-ea"/>
              <a:cs typeface="+mn-cs"/>
            </a:rPr>
          </a:br>
          <a:r>
            <a:rPr lang="en-US" sz="1400">
              <a:solidFill>
                <a:srgbClr val="0070C0"/>
              </a:solidFill>
              <a:effectLst/>
              <a:latin typeface="+mn-lt"/>
              <a:ea typeface="+mn-ea"/>
              <a:cs typeface="+mn-cs"/>
            </a:rPr>
            <a:t>(The closest distance at which you want your final image to survive scrutiny, by someone with healthy or 20/20-corrected vision.)</a:t>
          </a:r>
          <a:br>
            <a:rPr lang="en-US" sz="1400">
              <a:solidFill>
                <a:srgbClr val="0070C0"/>
              </a:solidFill>
              <a:effectLst/>
              <a:latin typeface="+mn-lt"/>
              <a:ea typeface="+mn-ea"/>
              <a:cs typeface="+mn-cs"/>
            </a:rPr>
          </a:br>
          <a:br>
            <a:rPr lang="en-US" sz="1400">
              <a:solidFill>
                <a:srgbClr val="0070C0"/>
              </a:solidFill>
              <a:effectLst/>
              <a:latin typeface="+mn-lt"/>
              <a:ea typeface="+mn-ea"/>
              <a:cs typeface="+mn-cs"/>
            </a:rPr>
          </a:br>
          <a:r>
            <a:rPr lang="en-US" sz="1400" b="1" i="0">
              <a:solidFill>
                <a:srgbClr val="FF0000"/>
              </a:solidFill>
              <a:effectLst/>
              <a:latin typeface="+mn-lt"/>
              <a:ea typeface="+mn-ea"/>
              <a:cs typeface="+mn-cs"/>
            </a:rPr>
            <a:t>Users who share the </a:t>
          </a:r>
          <a:r>
            <a:rPr lang="en-US" sz="1400" b="1" i="1" u="sng">
              <a:solidFill>
                <a:srgbClr val="FF0000"/>
              </a:solidFill>
              <a:effectLst/>
              <a:latin typeface="+mn-lt"/>
              <a:ea typeface="+mn-ea"/>
              <a:cs typeface="+mn-cs"/>
            </a:rPr>
            <a:t>same</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size sensor or film format do </a:t>
          </a:r>
          <a:r>
            <a:rPr lang="en-US" sz="1400" b="1" i="1" u="sng">
              <a:solidFill>
                <a:srgbClr val="FF0000"/>
              </a:solidFill>
              <a:effectLst/>
              <a:latin typeface="+mn-lt"/>
              <a:ea typeface="+mn-ea"/>
              <a:cs typeface="+mn-cs"/>
            </a:rPr>
            <a:t>not</a:t>
          </a:r>
          <a:r>
            <a:rPr lang="en-US" sz="1400" b="1" i="1">
              <a:solidFill>
                <a:srgbClr val="FF0000"/>
              </a:solidFill>
              <a:effectLst/>
              <a:latin typeface="+mn-lt"/>
              <a:ea typeface="+mn-ea"/>
              <a:cs typeface="+mn-cs"/>
            </a:rPr>
            <a:t> </a:t>
          </a:r>
          <a:r>
            <a:rPr lang="en-US" sz="1400" b="1" i="0">
              <a:solidFill>
                <a:srgbClr val="FF0000"/>
              </a:solidFill>
              <a:effectLst/>
              <a:latin typeface="+mn-lt"/>
              <a:ea typeface="+mn-ea"/>
              <a:cs typeface="+mn-cs"/>
            </a:rPr>
            <a:t>all have </a:t>
          </a:r>
          <a:r>
            <a:rPr lang="en-US" sz="1400" b="1" i="0" baseline="0">
              <a:solidFill>
                <a:srgbClr val="FF0000"/>
              </a:solidFill>
              <a:effectLst/>
              <a:latin typeface="+mn-lt"/>
              <a:ea typeface="+mn-ea"/>
              <a:cs typeface="+mn-cs"/>
            </a:rPr>
            <a:t>the </a:t>
          </a:r>
          <a:r>
            <a:rPr lang="en-US" sz="1400" b="1" i="1" u="sng" baseline="0">
              <a:solidFill>
                <a:srgbClr val="FF0000"/>
              </a:solidFill>
              <a:effectLst/>
              <a:latin typeface="+mn-lt"/>
              <a:ea typeface="+mn-ea"/>
              <a:cs typeface="+mn-cs"/>
            </a:rPr>
            <a:t>same</a:t>
          </a:r>
          <a:r>
            <a:rPr lang="en-US" sz="1400" b="1" i="0" baseline="0">
              <a:solidFill>
                <a:srgbClr val="FF0000"/>
              </a:solidFill>
              <a:effectLst/>
              <a:latin typeface="+mn-lt"/>
              <a:ea typeface="+mn-ea"/>
              <a:cs typeface="+mn-cs"/>
            </a:rPr>
            <a:t> expectation for Minimum Anticipated </a:t>
          </a:r>
          <a:r>
            <a:rPr lang="en-US" sz="1400" b="1" i="0">
              <a:solidFill>
                <a:srgbClr val="FF0000"/>
              </a:solidFill>
              <a:effectLst/>
              <a:latin typeface="+mn-lt"/>
              <a:ea typeface="+mn-ea"/>
              <a:cs typeface="+mn-cs"/>
            </a:rPr>
            <a:t>Viewing Distance, even if a few users</a:t>
          </a:r>
          <a:r>
            <a:rPr lang="en-US" sz="1400" b="1" i="0" baseline="0">
              <a:solidFill>
                <a:srgbClr val="FF0000"/>
              </a:solidFill>
              <a:effectLst/>
              <a:latin typeface="+mn-lt"/>
              <a:ea typeface="+mn-ea"/>
              <a:cs typeface="+mn-cs"/>
            </a:rPr>
            <a:t> </a:t>
          </a:r>
          <a:r>
            <a:rPr lang="en-US" sz="1400" b="1" i="1" u="sng" baseline="0">
              <a:solidFill>
                <a:srgbClr val="FF0000"/>
              </a:solidFill>
              <a:effectLst/>
              <a:latin typeface="+mn-lt"/>
              <a:ea typeface="+mn-ea"/>
              <a:cs typeface="+mn-cs"/>
            </a:rPr>
            <a:t>randomly happen</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to share the </a:t>
          </a:r>
          <a:r>
            <a:rPr lang="en-US" sz="1400" b="1" i="1" u="sng" baseline="0">
              <a:solidFill>
                <a:srgbClr val="FF0000"/>
              </a:solidFill>
              <a:effectLst/>
              <a:latin typeface="+mn-lt"/>
              <a:ea typeface="+mn-ea"/>
              <a:cs typeface="+mn-cs"/>
            </a:rPr>
            <a:t>exact same expectations</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for "acceptable sharpness"</a:t>
          </a:r>
          <a:r>
            <a:rPr lang="en-US" sz="1400" b="1" i="0">
              <a:solidFill>
                <a:srgbClr val="FF0000"/>
              </a:solidFill>
              <a:effectLst/>
              <a:latin typeface="+mn-lt"/>
              <a:ea typeface="+mn-ea"/>
              <a:cs typeface="+mn-cs"/>
            </a:rPr>
            <a:t> (Desired Final</a:t>
          </a:r>
          <a:r>
            <a:rPr lang="en-US" sz="1400" b="1" i="0" baseline="0">
              <a:solidFill>
                <a:srgbClr val="FF0000"/>
              </a:solidFill>
              <a:effectLst/>
              <a:latin typeface="+mn-lt"/>
              <a:ea typeface="+mn-ea"/>
              <a:cs typeface="+mn-cs"/>
            </a:rPr>
            <a:t> Image Resolution)</a:t>
          </a:r>
          <a:r>
            <a:rPr lang="en-US" sz="1400" b="1" i="0">
              <a:solidFill>
                <a:srgbClr val="FF0000"/>
              </a:solidFill>
              <a:effectLst/>
              <a:latin typeface="+mn-lt"/>
              <a:ea typeface="+mn-ea"/>
              <a:cs typeface="+mn-cs"/>
            </a:rPr>
            <a:t> and</a:t>
          </a:r>
          <a:r>
            <a:rPr lang="en-US" sz="1400" b="1" i="1" baseline="0">
              <a:solidFill>
                <a:srgbClr val="FF0000"/>
              </a:solidFill>
              <a:effectLst/>
              <a:latin typeface="+mn-lt"/>
              <a:ea typeface="+mn-ea"/>
              <a:cs typeface="+mn-cs"/>
            </a:rPr>
            <a:t> </a:t>
          </a:r>
          <a:r>
            <a:rPr lang="en-US" sz="1400" b="1" i="0" baseline="0">
              <a:solidFill>
                <a:srgbClr val="FF0000"/>
              </a:solidFill>
              <a:effectLst/>
              <a:latin typeface="+mn-lt"/>
              <a:ea typeface="+mn-ea"/>
              <a:cs typeface="+mn-cs"/>
            </a:rPr>
            <a:t>Maximum Anticipated Enlargement Factor</a:t>
          </a:r>
          <a:r>
            <a:rPr lang="en-US" sz="1400" b="1" i="0">
              <a:solidFill>
                <a:srgbClr val="FF0000"/>
              </a:solidFill>
              <a:effectLst/>
              <a:latin typeface="+mn-lt"/>
              <a:ea typeface="+mn-ea"/>
              <a:cs typeface="+mn-cs"/>
            </a:rPr>
            <a:t>.   </a:t>
          </a:r>
          <a:br>
            <a:rPr lang="en-US" sz="1400" b="1" i="0">
              <a:solidFill>
                <a:srgbClr val="FF0000"/>
              </a:solidFill>
              <a:effectLst/>
              <a:latin typeface="+mn-lt"/>
              <a:ea typeface="+mn-ea"/>
              <a:cs typeface="+mn-cs"/>
            </a:rPr>
          </a:br>
          <a:br>
            <a:rPr lang="en-US" sz="1400" b="1" i="0">
              <a:solidFill>
                <a:srgbClr val="FF0000"/>
              </a:solidFill>
              <a:effectLst/>
              <a:latin typeface="+mn-lt"/>
              <a:ea typeface="+mn-ea"/>
              <a:cs typeface="+mn-cs"/>
            </a:rPr>
          </a:br>
          <a:r>
            <a:rPr lang="en-US" sz="1200" b="1" i="0">
              <a:solidFill>
                <a:srgbClr val="FF0000"/>
              </a:solidFill>
              <a:effectLst/>
              <a:latin typeface="+mn-lt"/>
              <a:ea typeface="+mn-ea"/>
              <a:cs typeface="+mn-cs"/>
            </a:rPr>
            <a:t>I hope everyone</a:t>
          </a:r>
          <a:r>
            <a:rPr lang="en-US" sz="1200" b="1" i="0" baseline="0">
              <a:solidFill>
                <a:srgbClr val="FF0000"/>
              </a:solidFill>
              <a:effectLst/>
              <a:latin typeface="+mn-lt"/>
              <a:ea typeface="+mn-ea"/>
              <a:cs typeface="+mn-cs"/>
            </a:rPr>
            <a:t> who reads this can agree.  </a:t>
          </a:r>
          <a:r>
            <a:rPr lang="en-US" sz="1200" b="1" i="1" u="sng" baseline="0">
              <a:solidFill>
                <a:srgbClr val="FF0000"/>
              </a:solidFill>
              <a:effectLst/>
              <a:latin typeface="+mn-lt"/>
              <a:ea typeface="+mn-ea"/>
              <a:cs typeface="+mn-cs"/>
            </a:rPr>
            <a:t>Your</a:t>
          </a:r>
          <a:r>
            <a:rPr lang="en-US" sz="1200" b="1" i="0" baseline="0">
              <a:solidFill>
                <a:srgbClr val="FF0000"/>
              </a:solidFill>
              <a:effectLst/>
              <a:latin typeface="+mn-lt"/>
              <a:ea typeface="+mn-ea"/>
              <a:cs typeface="+mn-cs"/>
            </a:rPr>
            <a:t> well-considered, </a:t>
          </a:r>
          <a:r>
            <a:rPr lang="en-US" sz="1200" b="1" i="0" baseline="0">
              <a:solidFill>
                <a:srgbClr val="00B0F0"/>
              </a:solidFill>
              <a:effectLst/>
              <a:latin typeface="+mn-lt"/>
              <a:ea typeface="+mn-ea"/>
              <a:cs typeface="+mn-cs"/>
            </a:rPr>
            <a:t>Minimum Anticipated Viewing Distance</a:t>
          </a:r>
          <a:r>
            <a:rPr lang="en-US" sz="1200" b="1" i="0" baseline="0">
              <a:solidFill>
                <a:srgbClr val="FF0000"/>
              </a:solidFill>
              <a:effectLst/>
              <a:latin typeface="+mn-lt"/>
              <a:ea typeface="+mn-ea"/>
              <a:cs typeface="+mn-cs"/>
            </a:rPr>
            <a:t> is one of three almost universally ignored variables that have led so many photographers to no longer trust DoF calculations.  There's nothing wrong with the DoF equation itself.  Rather, it's a tragic case of "garbage in, garbage out."</a:t>
          </a:r>
          <a:br>
            <a:rPr lang="en-US" sz="1200" b="1" i="0" baseline="0">
              <a:solidFill>
                <a:srgbClr val="FF0000"/>
              </a:solidFill>
              <a:effectLst/>
              <a:latin typeface="+mn-lt"/>
              <a:ea typeface="+mn-ea"/>
              <a:cs typeface="+mn-cs"/>
            </a:rPr>
          </a:br>
          <a:br>
            <a:rPr lang="en-US" sz="1400" b="1" i="0">
              <a:solidFill>
                <a:srgbClr val="FF0000"/>
              </a:solidFill>
              <a:effectLst/>
              <a:latin typeface="+mn-lt"/>
              <a:ea typeface="+mn-ea"/>
              <a:cs typeface="+mn-cs"/>
            </a:rPr>
          </a:br>
          <a:r>
            <a:rPr lang="en-US" sz="1200" b="1">
              <a:solidFill>
                <a:srgbClr val="0070C0"/>
              </a:solidFill>
              <a:effectLst/>
              <a:latin typeface="+mn-lt"/>
              <a:ea typeface="+mn-ea"/>
              <a:cs typeface="+mn-cs"/>
            </a:rPr>
            <a:t>For a given shoot, you might have knowledge of where the final image will be displayed and whether or not an obstacle will prevent a person from viewing the print at a closer distance than you anticipate. Example:  If you KNOW you will be hanging a large print on a wall behind a sofa, you</a:t>
          </a:r>
          <a:r>
            <a:rPr lang="en-US" sz="1200" b="1" baseline="0">
              <a:solidFill>
                <a:srgbClr val="0070C0"/>
              </a:solidFill>
              <a:effectLst/>
              <a:latin typeface="+mn-lt"/>
              <a:ea typeface="+mn-ea"/>
              <a:cs typeface="+mn-cs"/>
            </a:rPr>
            <a:t> can legitimately assume that no one can approach any closer than perhaps 50cm or 20 inches (without kneeling on the couch).  But if, at the time of making the exposure, you do NOT know how this print will be displayed, you might choose (and it is your choice), to shoot for the worst case possibility of someone scrutinizing your final image at 25cm, the closest healthy or corrected human eyes can typically focus.</a:t>
          </a:r>
          <a:r>
            <a:rPr lang="en-US" sz="1200" b="1">
              <a:solidFill>
                <a:srgbClr val="0070C0"/>
              </a:solidFill>
              <a:effectLst/>
              <a:latin typeface="+mn-lt"/>
              <a:ea typeface="+mn-ea"/>
              <a:cs typeface="+mn-cs"/>
            </a:rPr>
            <a:t> </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200" b="1">
              <a:solidFill>
                <a:srgbClr val="0070C0"/>
              </a:solidFill>
              <a:effectLst/>
              <a:latin typeface="+mn-lt"/>
              <a:ea typeface="+mn-ea"/>
              <a:cs typeface="+mn-cs"/>
            </a:rPr>
            <a:t>Note that</a:t>
          </a:r>
          <a:r>
            <a:rPr lang="en-US" sz="1200" b="1" baseline="0">
              <a:solidFill>
                <a:srgbClr val="0070C0"/>
              </a:solidFill>
              <a:effectLst/>
              <a:latin typeface="+mn-lt"/>
              <a:ea typeface="+mn-ea"/>
              <a:cs typeface="+mn-cs"/>
            </a:rPr>
            <a:t> assuming larger viewing distances is a major component of the default CoC Diameters that manufacturers use to calculate the DoF scales engraved on manual-focus lens barrels, and sadly, that most DoF software follows, today, when they require users to select a camera make and model or sensor size. (Just as with engraved DoF scales - which have disappointed millions of photographers over the years, most of today's DoF and Hyperfocal Distance apps force the user to </a:t>
          </a:r>
          <a:r>
            <a:rPr lang="en-US" sz="1200" b="1" i="1" u="sng" baseline="0">
              <a:solidFill>
                <a:srgbClr val="0070C0"/>
              </a:solidFill>
              <a:effectLst/>
              <a:latin typeface="+mn-lt"/>
              <a:ea typeface="+mn-ea"/>
              <a:cs typeface="+mn-cs"/>
            </a:rPr>
            <a:t>always</a:t>
          </a:r>
          <a:r>
            <a:rPr lang="en-US" sz="1200" b="1" baseline="0">
              <a:solidFill>
                <a:srgbClr val="0070C0"/>
              </a:solidFill>
              <a:effectLst/>
              <a:latin typeface="+mn-lt"/>
              <a:ea typeface="+mn-ea"/>
              <a:cs typeface="+mn-cs"/>
            </a:rPr>
            <a:t> use CoC Diameters of 0.02mm for APS-C, 0.03mm for fullframe, 0.05mm for digital MF, 0.06mm for 6x6cm film, etc.).  This expects every photographer to ASSUME that every person who looks at an enlarged image to stand at </a:t>
          </a:r>
          <a:r>
            <a:rPr lang="en-US" sz="1200" b="1" i="1" u="sng" baseline="0">
              <a:solidFill>
                <a:srgbClr val="0070C0"/>
              </a:solidFill>
              <a:effectLst/>
              <a:latin typeface="+mn-lt"/>
              <a:ea typeface="+mn-ea"/>
              <a:cs typeface="+mn-cs"/>
            </a:rPr>
            <a:t>proportionally greater distances</a:t>
          </a:r>
          <a:r>
            <a:rPr lang="en-US" sz="1200" b="1" i="1" u="none" baseline="0">
              <a:solidFill>
                <a:srgbClr val="0070C0"/>
              </a:solidFill>
              <a:effectLst/>
              <a:latin typeface="+mn-lt"/>
              <a:ea typeface="+mn-ea"/>
              <a:cs typeface="+mn-cs"/>
            </a:rPr>
            <a:t> </a:t>
          </a:r>
          <a:r>
            <a:rPr lang="en-US" sz="1200" b="1" baseline="0">
              <a:solidFill>
                <a:srgbClr val="0070C0"/>
              </a:solidFill>
              <a:effectLst/>
              <a:latin typeface="+mn-lt"/>
              <a:ea typeface="+mn-ea"/>
              <a:cs typeface="+mn-cs"/>
            </a:rPr>
            <a:t>as the image size increases.  If that's </a:t>
          </a:r>
          <a:r>
            <a:rPr lang="en-US" sz="1200" b="1" i="1" u="sng" baseline="0">
              <a:solidFill>
                <a:srgbClr val="0070C0"/>
              </a:solidFill>
              <a:effectLst/>
              <a:latin typeface="+mn-lt"/>
              <a:ea typeface="+mn-ea"/>
              <a:cs typeface="+mn-cs"/>
            </a:rPr>
            <a:t>your</a:t>
          </a:r>
          <a:r>
            <a:rPr lang="en-US" sz="1200" b="1" baseline="0">
              <a:solidFill>
                <a:srgbClr val="0070C0"/>
              </a:solidFill>
              <a:effectLst/>
              <a:latin typeface="+mn-lt"/>
              <a:ea typeface="+mn-ea"/>
              <a:cs typeface="+mn-cs"/>
            </a:rPr>
            <a:t> personal expectation, and you have </a:t>
          </a:r>
          <a:r>
            <a:rPr lang="en-US" sz="1200" b="1" i="1" u="sng" baseline="0">
              <a:solidFill>
                <a:srgbClr val="0070C0"/>
              </a:solidFill>
              <a:effectLst/>
              <a:latin typeface="+mn-lt"/>
              <a:ea typeface="+mn-ea"/>
              <a:cs typeface="+mn-cs"/>
            </a:rPr>
            <a:t>no concern, whatsoever</a:t>
          </a:r>
          <a:r>
            <a:rPr lang="en-US" sz="1200" b="1" i="1" u="none" baseline="0">
              <a:solidFill>
                <a:srgbClr val="0070C0"/>
              </a:solidFill>
              <a:effectLst/>
              <a:latin typeface="+mn-lt"/>
              <a:ea typeface="+mn-ea"/>
              <a:cs typeface="+mn-cs"/>
            </a:rPr>
            <a:t> </a:t>
          </a:r>
          <a:r>
            <a:rPr lang="en-US" sz="1200" b="1" baseline="0">
              <a:solidFill>
                <a:srgbClr val="0070C0"/>
              </a:solidFill>
              <a:effectLst/>
              <a:latin typeface="+mn-lt"/>
              <a:ea typeface="+mn-ea"/>
              <a:cs typeface="+mn-cs"/>
            </a:rPr>
            <a:t>for the possibility that </a:t>
          </a:r>
          <a:r>
            <a:rPr lang="en-US" sz="1200" b="1" i="1" u="sng" baseline="0">
              <a:solidFill>
                <a:srgbClr val="0070C0"/>
              </a:solidFill>
              <a:effectLst/>
              <a:latin typeface="+mn-lt"/>
              <a:ea typeface="+mn-ea"/>
              <a:cs typeface="+mn-cs"/>
            </a:rPr>
            <a:t>someone might want to appreciate details visible at closer viewing distances</a:t>
          </a:r>
          <a:r>
            <a:rPr lang="en-US" sz="1200" b="1" baseline="0">
              <a:solidFill>
                <a:srgbClr val="0070C0"/>
              </a:solidFill>
              <a:effectLst/>
              <a:latin typeface="+mn-lt"/>
              <a:ea typeface="+mn-ea"/>
              <a:cs typeface="+mn-cs"/>
            </a:rPr>
            <a:t>, perhaps viewing even your largest images as close as 25cm, </a:t>
          </a:r>
          <a:r>
            <a:rPr lang="en-US" sz="1200" b="1" i="1" u="sng" baseline="0">
              <a:solidFill>
                <a:srgbClr val="0070C0"/>
              </a:solidFill>
              <a:effectLst/>
              <a:latin typeface="+mn-lt"/>
              <a:ea typeface="+mn-ea"/>
              <a:cs typeface="+mn-cs"/>
            </a:rPr>
            <a:t>that's fine</a:t>
          </a:r>
          <a:r>
            <a:rPr lang="en-US" sz="1200" b="1" i="1" u="none" baseline="0">
              <a:solidFill>
                <a:srgbClr val="0070C0"/>
              </a:solidFill>
              <a:effectLst/>
              <a:latin typeface="+mn-lt"/>
              <a:ea typeface="+mn-ea"/>
              <a:cs typeface="+mn-cs"/>
            </a:rPr>
            <a:t>!   </a:t>
          </a:r>
          <a:r>
            <a:rPr lang="en-US" sz="1200" b="1" i="1" baseline="0">
              <a:solidFill>
                <a:srgbClr val="FF0000"/>
              </a:solidFill>
              <a:effectLst/>
              <a:latin typeface="+mn-lt"/>
              <a:ea typeface="+mn-ea"/>
              <a:cs typeface="+mn-cs"/>
            </a:rPr>
            <a:t>The point here is not to tell you what to do, but rather to </a:t>
          </a:r>
          <a:r>
            <a:rPr lang="en-US" sz="1200" b="1" i="1" u="sng" baseline="0">
              <a:solidFill>
                <a:srgbClr val="FF0000"/>
              </a:solidFill>
              <a:effectLst/>
              <a:latin typeface="+mn-lt"/>
              <a:ea typeface="+mn-ea"/>
              <a:cs typeface="+mn-cs"/>
            </a:rPr>
            <a:t>equip you</a:t>
          </a:r>
          <a:r>
            <a:rPr lang="en-US" sz="1200" b="1" i="1" baseline="0">
              <a:solidFill>
                <a:srgbClr val="FF0000"/>
              </a:solidFill>
              <a:effectLst/>
              <a:latin typeface="+mn-lt"/>
              <a:ea typeface="+mn-ea"/>
              <a:cs typeface="+mn-cs"/>
            </a:rPr>
            <a:t> with the ability to </a:t>
          </a:r>
          <a:r>
            <a:rPr lang="en-US" sz="1200" b="1" i="1" u="sng" baseline="0">
              <a:solidFill>
                <a:srgbClr val="FF0000"/>
              </a:solidFill>
              <a:effectLst/>
              <a:latin typeface="+mn-lt"/>
              <a:ea typeface="+mn-ea"/>
              <a:cs typeface="+mn-cs"/>
            </a:rPr>
            <a:t>control the outcome to suit YOUR expectations</a:t>
          </a:r>
          <a:r>
            <a:rPr lang="en-US" sz="1200" b="1" i="1" baseline="0">
              <a:solidFill>
                <a:srgbClr val="FF0000"/>
              </a:solidFill>
              <a:effectLst/>
              <a:latin typeface="+mn-lt"/>
              <a:ea typeface="+mn-ea"/>
              <a:cs typeface="+mn-cs"/>
            </a:rPr>
            <a:t>.</a:t>
          </a:r>
          <a:br>
            <a:rPr lang="en-US" sz="1200" b="1" i="1">
              <a:solidFill>
                <a:srgbClr val="FF0000"/>
              </a:solidFill>
              <a:effectLst/>
              <a:latin typeface="+mn-lt"/>
              <a:ea typeface="+mn-ea"/>
              <a:cs typeface="+mn-cs"/>
            </a:rPr>
          </a:br>
          <a:br>
            <a:rPr lang="en-US" sz="1200" b="1">
              <a:solidFill>
                <a:srgbClr val="0070C0"/>
              </a:solidFill>
              <a:effectLst/>
              <a:latin typeface="+mn-lt"/>
              <a:ea typeface="+mn-ea"/>
              <a:cs typeface="+mn-cs"/>
            </a:rPr>
          </a:br>
          <a:r>
            <a:rPr lang="en-US" sz="1200" b="1">
              <a:solidFill>
                <a:srgbClr val="0070C0"/>
              </a:solidFill>
              <a:effectLst/>
              <a:latin typeface="+mn-lt"/>
              <a:ea typeface="+mn-ea"/>
              <a:cs typeface="+mn-cs"/>
            </a:rPr>
            <a:t>This factor is just as critical for calculating a custom Maximum Permissible CoC diameter for DoF calculations, as is your Desired Final Image Resolution and your Maximum Anticipated Enlargement factor.  </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200" b="1">
              <a:solidFill>
                <a:srgbClr val="0070C0"/>
              </a:solidFill>
              <a:effectLst/>
              <a:latin typeface="+mn-lt"/>
              <a:ea typeface="+mn-ea"/>
              <a:cs typeface="+mn-cs"/>
            </a:rPr>
            <a:t>When in doubt, in</a:t>
          </a:r>
          <a:r>
            <a:rPr lang="en-US" sz="1200" b="1" baseline="0">
              <a:solidFill>
                <a:srgbClr val="0070C0"/>
              </a:solidFill>
              <a:effectLst/>
              <a:latin typeface="+mn-lt"/>
              <a:ea typeface="+mn-ea"/>
              <a:cs typeface="+mn-cs"/>
            </a:rPr>
            <a:t> my opinion, </a:t>
          </a:r>
          <a:r>
            <a:rPr lang="en-US" sz="1200" b="1" i="1" u="sng" baseline="0">
              <a:solidFill>
                <a:srgbClr val="0070C0"/>
              </a:solidFill>
              <a:effectLst/>
              <a:latin typeface="+mn-lt"/>
              <a:ea typeface="+mn-ea"/>
              <a:cs typeface="+mn-cs"/>
            </a:rPr>
            <a:t>you should consider "</a:t>
          </a:r>
          <a:r>
            <a:rPr lang="en-US" sz="1200" b="1" i="1" u="sng">
              <a:solidFill>
                <a:srgbClr val="0070C0"/>
              </a:solidFill>
              <a:effectLst/>
              <a:latin typeface="+mn-lt"/>
              <a:ea typeface="+mn-ea"/>
              <a:cs typeface="+mn-cs"/>
            </a:rPr>
            <a:t>playin</a:t>
          </a:r>
          <a:r>
            <a:rPr lang="en-US" sz="1200" b="1" i="1" u="sng" baseline="0">
              <a:solidFill>
                <a:srgbClr val="0070C0"/>
              </a:solidFill>
              <a:effectLst/>
              <a:latin typeface="+mn-lt"/>
              <a:ea typeface="+mn-ea"/>
              <a:cs typeface="+mn-cs"/>
            </a:rPr>
            <a:t>g </a:t>
          </a:r>
          <a:r>
            <a:rPr lang="en-US" sz="1200" b="1" i="1" u="sng">
              <a:solidFill>
                <a:srgbClr val="0070C0"/>
              </a:solidFill>
              <a:effectLst/>
              <a:latin typeface="+mn-lt"/>
              <a:ea typeface="+mn-ea"/>
              <a:cs typeface="+mn-cs"/>
            </a:rPr>
            <a:t>it safe" by anticipating a Minimum Viewing Distance as close as 25c</a:t>
          </a:r>
          <a:r>
            <a:rPr lang="en-US" sz="1200" b="1" u="sng">
              <a:solidFill>
                <a:srgbClr val="0070C0"/>
              </a:solidFill>
              <a:effectLst/>
              <a:latin typeface="+mn-lt"/>
              <a:ea typeface="+mn-ea"/>
              <a:cs typeface="+mn-cs"/>
            </a:rPr>
            <a:t>m</a:t>
          </a:r>
          <a:r>
            <a:rPr lang="en-US" sz="1200" b="1">
              <a:solidFill>
                <a:srgbClr val="0070C0"/>
              </a:solidFill>
              <a:effectLst/>
              <a:latin typeface="+mn-lt"/>
              <a:ea typeface="+mn-ea"/>
              <a:cs typeface="+mn-cs"/>
            </a:rPr>
            <a:t>. </a:t>
          </a:r>
          <a:br>
            <a:rPr lang="en-US" sz="1200" b="1">
              <a:solidFill>
                <a:srgbClr val="0070C0"/>
              </a:solidFill>
              <a:effectLst/>
              <a:latin typeface="+mn-lt"/>
              <a:ea typeface="+mn-ea"/>
              <a:cs typeface="+mn-cs"/>
            </a:rPr>
          </a:br>
          <a:br>
            <a:rPr lang="en-US" sz="1200" b="1">
              <a:solidFill>
                <a:srgbClr val="0070C0"/>
              </a:solidFill>
              <a:effectLst/>
              <a:latin typeface="+mn-lt"/>
              <a:ea typeface="+mn-ea"/>
              <a:cs typeface="+mn-cs"/>
            </a:rPr>
          </a:br>
          <a:r>
            <a:rPr lang="en-US" sz="1200" b="1" i="1" u="sng">
              <a:solidFill>
                <a:srgbClr val="0070C0"/>
              </a:solidFill>
              <a:effectLst/>
              <a:latin typeface="+mn-lt"/>
              <a:ea typeface="+mn-ea"/>
              <a:cs typeface="+mn-cs"/>
            </a:rPr>
            <a:t>Or you could give yourself some additional DoF, allowing you to shoot deeper subject spaces at the same f-Number, by assuming that no one will stand any closer than the diagonal of your anticipated print size</a:t>
          </a:r>
          <a:r>
            <a:rPr lang="en-US" sz="1200" b="1" i="1" u="none">
              <a:solidFill>
                <a:srgbClr val="0070C0"/>
              </a:solidFill>
              <a:effectLst/>
              <a:latin typeface="+mn-lt"/>
              <a:ea typeface="+mn-ea"/>
              <a:cs typeface="+mn-cs"/>
            </a:rPr>
            <a:t>.</a:t>
          </a:r>
          <a:r>
            <a:rPr lang="en-US" sz="1200" b="1">
              <a:solidFill>
                <a:srgbClr val="0070C0"/>
              </a:solidFill>
              <a:effectLst/>
              <a:latin typeface="+mn-lt"/>
              <a:ea typeface="+mn-ea"/>
              <a:cs typeface="+mn-cs"/>
            </a:rPr>
            <a:t>  This assumption often leads to disappointment, however, in part because you might find </a:t>
          </a:r>
          <a:r>
            <a:rPr lang="en-US" sz="1200" b="1" i="1" u="sng">
              <a:solidFill>
                <a:srgbClr val="0070C0"/>
              </a:solidFill>
              <a:effectLst/>
              <a:latin typeface="+mn-lt"/>
              <a:ea typeface="+mn-ea"/>
              <a:cs typeface="+mn-cs"/>
            </a:rPr>
            <a:t>yourself</a:t>
          </a:r>
          <a:r>
            <a:rPr lang="en-US" sz="1200" b="1">
              <a:solidFill>
                <a:srgbClr val="0070C0"/>
              </a:solidFill>
              <a:effectLst/>
              <a:latin typeface="+mn-lt"/>
              <a:ea typeface="+mn-ea"/>
              <a:cs typeface="+mn-cs"/>
            </a:rPr>
            <a:t> pixel-peeping at a greater Enlargement factor and a closer Viewing Distance than you specified for calculation of your</a:t>
          </a:r>
          <a:r>
            <a:rPr lang="en-US" sz="1200" b="1" baseline="0">
              <a:solidFill>
                <a:srgbClr val="0070C0"/>
              </a:solidFill>
              <a:effectLst/>
              <a:latin typeface="+mn-lt"/>
              <a:ea typeface="+mn-ea"/>
              <a:cs typeface="+mn-cs"/>
            </a:rPr>
            <a:t> custom Maximum Permissible</a:t>
          </a:r>
          <a:r>
            <a:rPr lang="en-US" sz="1200" b="1">
              <a:solidFill>
                <a:srgbClr val="0070C0"/>
              </a:solidFill>
              <a:effectLst/>
              <a:latin typeface="+mn-lt"/>
              <a:ea typeface="+mn-ea"/>
              <a:cs typeface="+mn-cs"/>
            </a:rPr>
            <a:t> CoC Diameter - only to lament that fact that original</a:t>
          </a:r>
          <a:r>
            <a:rPr lang="en-US" sz="1200" b="1" baseline="0">
              <a:solidFill>
                <a:srgbClr val="0070C0"/>
              </a:solidFill>
              <a:effectLst/>
              <a:latin typeface="+mn-lt"/>
              <a:ea typeface="+mn-ea"/>
              <a:cs typeface="+mn-cs"/>
            </a:rPr>
            <a:t> capture just cannot deliver the detail you wish it did. </a:t>
          </a:r>
          <a:r>
            <a:rPr lang="en-US" sz="1200" b="1">
              <a:solidFill>
                <a:srgbClr val="0070C0"/>
              </a:solidFill>
              <a:effectLst/>
              <a:latin typeface="+mn-lt"/>
              <a:ea typeface="+mn-ea"/>
              <a:cs typeface="+mn-cs"/>
            </a:rPr>
            <a:t>  (Always evaluate DoF at the intended Enlargement Factor and Viewing Distance.)</a:t>
          </a:r>
          <a:br>
            <a:rPr lang="en-US" sz="1200" b="1">
              <a:solidFill>
                <a:srgbClr val="0070C0"/>
              </a:solidFill>
              <a:effectLst/>
              <a:latin typeface="+mn-lt"/>
              <a:ea typeface="+mn-ea"/>
              <a:cs typeface="+mn-cs"/>
            </a:rPr>
          </a:br>
          <a:br>
            <a:rPr lang="en-US" sz="1200">
              <a:solidFill>
                <a:srgbClr val="0070C0"/>
              </a:solidFill>
              <a:effectLst/>
              <a:latin typeface="+mn-lt"/>
              <a:ea typeface="+mn-ea"/>
              <a:cs typeface="+mn-cs"/>
            </a:rPr>
          </a:br>
          <a:r>
            <a:rPr lang="en-US" sz="1200" b="1">
              <a:solidFill>
                <a:srgbClr val="FF0000"/>
              </a:solidFill>
              <a:effectLst/>
              <a:latin typeface="+mn-lt"/>
              <a:ea typeface="+mn-ea"/>
              <a:cs typeface="+mn-cs"/>
            </a:rPr>
            <a:t>Last word on thi</a:t>
          </a:r>
          <a:r>
            <a:rPr lang="en-US" sz="1200" b="1" baseline="0">
              <a:solidFill>
                <a:srgbClr val="FF0000"/>
              </a:solidFill>
              <a:effectLst/>
              <a:latin typeface="+mn-lt"/>
              <a:ea typeface="+mn-ea"/>
              <a:cs typeface="+mn-cs"/>
            </a:rPr>
            <a:t>s topic:  This entire Excel Workbook is designed for use by photographers of landscapes, architecture and similar genres, who want to ALWAYS produce final images that exhibit "acceptable sharpness" throughout, from Near to Far, </a:t>
          </a:r>
          <a:r>
            <a:rPr lang="en-US" sz="1200" b="1" i="1" baseline="0">
              <a:solidFill>
                <a:srgbClr val="FF0000"/>
              </a:solidFill>
              <a:effectLst/>
              <a:latin typeface="+mn-lt"/>
              <a:ea typeface="+mn-ea"/>
              <a:cs typeface="+mn-cs"/>
            </a:rPr>
            <a:t>with "acceptable sharpness" being well-defined by the photographer</a:t>
          </a:r>
          <a:r>
            <a:rPr lang="en-US" sz="1200" b="1" baseline="0">
              <a:solidFill>
                <a:srgbClr val="FF0000"/>
              </a:solidFill>
              <a:effectLst/>
              <a:latin typeface="+mn-lt"/>
              <a:ea typeface="+mn-ea"/>
              <a:cs typeface="+mn-cs"/>
            </a:rPr>
            <a:t>, not by a lens manufacturer or designer of a DoF app that emulates lens manufacturers' standard definition of "acceptable sharpness." </a:t>
          </a:r>
          <a:br>
            <a:rPr lang="en-US" sz="1100">
              <a:solidFill>
                <a:srgbClr val="FF0000"/>
              </a:solidFill>
              <a:effectLst/>
              <a:latin typeface="+mn-lt"/>
              <a:ea typeface="+mn-ea"/>
              <a:cs typeface="+mn-cs"/>
            </a:rPr>
          </a:br>
          <a:endParaRPr lang="en-US" sz="1100">
            <a:solidFill>
              <a:srgbClr val="FF0000"/>
            </a:solidFill>
            <a:effectLst/>
            <a:latin typeface="+mn-lt"/>
            <a:ea typeface="+mn-ea"/>
            <a:cs typeface="+mn-cs"/>
          </a:endParaRPr>
        </a:p>
      </xdr:txBody>
    </xdr:sp>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125186</xdr:colOff>
          <xdr:row>26</xdr:row>
          <xdr:rowOff>103414</xdr:rowOff>
        </xdr:from>
        <xdr:to>
          <xdr:col>12</xdr:col>
          <xdr:colOff>97971</xdr:colOff>
          <xdr:row>82</xdr:row>
          <xdr:rowOff>92529</xdr:rowOff>
        </xdr:to>
        <xdr:sp macro="" textlink="">
          <xdr:nvSpPr>
            <xdr:cNvPr id="6145" name="Object 1" hidden="1">
              <a:extLst>
                <a:ext uri="{63B3BB69-23CF-44E3-9099-C40C66FF867C}">
                  <a14:compatExt spid="_x0000_s6145"/>
                </a:ext>
                <a:ext uri="{FF2B5EF4-FFF2-40B4-BE49-F238E27FC236}">
                  <a16:creationId xmlns:a16="http://schemas.microsoft.com/office/drawing/2014/main" id="{00000000-0008-0000-0B00-000001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94</xdr:row>
      <xdr:rowOff>0</xdr:rowOff>
    </xdr:from>
    <xdr:to>
      <xdr:col>24</xdr:col>
      <xdr:colOff>304800</xdr:colOff>
      <xdr:row>140</xdr:row>
      <xdr:rowOff>108857</xdr:rowOff>
    </xdr:to>
    <xdr:pic>
      <xdr:nvPicPr>
        <xdr:cNvPr id="3" name="Picture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50371" y="16301357"/>
          <a:ext cx="15327086" cy="8621486"/>
        </a:xfrm>
        <a:prstGeom prst="rect">
          <a:avLst/>
        </a:prstGeom>
      </xdr:spPr>
    </xdr:pic>
    <xdr:clientData/>
  </xdr:twoCellAnchor>
  <xdr:twoCellAnchor editAs="oneCell">
    <xdr:from>
      <xdr:col>1</xdr:col>
      <xdr:colOff>10886</xdr:colOff>
      <xdr:row>147</xdr:row>
      <xdr:rowOff>32657</xdr:rowOff>
    </xdr:from>
    <xdr:to>
      <xdr:col>24</xdr:col>
      <xdr:colOff>315686</xdr:colOff>
      <xdr:row>193</xdr:row>
      <xdr:rowOff>141514</xdr:rowOff>
    </xdr:to>
    <xdr:pic>
      <xdr:nvPicPr>
        <xdr:cNvPr id="5" name="Picture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61257" y="25216757"/>
          <a:ext cx="15327086" cy="8621485"/>
        </a:xfrm>
        <a:prstGeom prst="rect">
          <a:avLst/>
        </a:prstGeom>
      </xdr:spPr>
    </xdr:pic>
    <xdr:clientData/>
  </xdr:twoCellAnchor>
  <xdr:twoCellAnchor>
    <xdr:from>
      <xdr:col>0</xdr:col>
      <xdr:colOff>201386</xdr:colOff>
      <xdr:row>1</xdr:row>
      <xdr:rowOff>108856</xdr:rowOff>
    </xdr:from>
    <xdr:to>
      <xdr:col>21</xdr:col>
      <xdr:colOff>201385</xdr:colOff>
      <xdr:row>25</xdr:row>
      <xdr:rowOff>70757</xdr:rowOff>
    </xdr:to>
    <xdr:sp macro="" textlink="">
      <xdr:nvSpPr>
        <xdr:cNvPr id="2" name="TextBox 1">
          <a:extLst>
            <a:ext uri="{FF2B5EF4-FFF2-40B4-BE49-F238E27FC236}">
              <a16:creationId xmlns:a16="http://schemas.microsoft.com/office/drawing/2014/main" id="{00000000-0008-0000-0B00-000002000000}"/>
            </a:ext>
          </a:extLst>
        </xdr:cNvPr>
        <xdr:cNvSpPr txBox="1"/>
      </xdr:nvSpPr>
      <xdr:spPr>
        <a:xfrm>
          <a:off x="201386" y="293913"/>
          <a:ext cx="13313228" cy="440327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solidFill>
                <a:srgbClr val="00B0F0"/>
              </a:solidFill>
              <a:effectLst/>
              <a:latin typeface="+mn-lt"/>
              <a:ea typeface="+mn-ea"/>
              <a:cs typeface="+mn-cs"/>
            </a:rPr>
            <a:t>Focusing at Infinity</a:t>
          </a:r>
          <a:r>
            <a:rPr lang="en-US" sz="1800" b="1" baseline="0">
              <a:solidFill>
                <a:srgbClr val="00B0F0"/>
              </a:solidFill>
              <a:effectLst/>
              <a:latin typeface="+mn-lt"/>
              <a:ea typeface="+mn-ea"/>
              <a:cs typeface="+mn-cs"/>
            </a:rPr>
            <a:t> with Deep Subject Spaces</a:t>
          </a:r>
          <a:br>
            <a:rPr lang="en-US" sz="1100" b="1">
              <a:solidFill>
                <a:schemeClr val="dk1"/>
              </a:solidFill>
              <a:effectLst/>
              <a:latin typeface="+mn-lt"/>
              <a:ea typeface="+mn-ea"/>
              <a:cs typeface="+mn-cs"/>
            </a:rPr>
          </a:br>
          <a:r>
            <a:rPr lang="en-US" sz="1400">
              <a:solidFill>
                <a:srgbClr val="00B0F0"/>
              </a:solidFill>
              <a:effectLst/>
              <a:latin typeface="+mn-lt"/>
              <a:ea typeface="+mn-ea"/>
              <a:cs typeface="+mn-cs"/>
            </a:rPr>
            <a:t>(Discarding</a:t>
          </a:r>
          <a:r>
            <a:rPr lang="en-US" sz="1400" baseline="0">
              <a:solidFill>
                <a:srgbClr val="00B0F0"/>
              </a:solidFill>
              <a:effectLst/>
              <a:latin typeface="+mn-lt"/>
              <a:ea typeface="+mn-ea"/>
              <a:cs typeface="+mn-cs"/>
            </a:rPr>
            <a:t> available DoF and forcing the use of longer exposures or the shooting of shallower subject spaces)</a:t>
          </a:r>
          <a:endParaRPr lang="en-US" sz="1100" baseline="0">
            <a:solidFill>
              <a:srgbClr val="00B0F0"/>
            </a:solidFill>
            <a:effectLst/>
            <a:latin typeface="+mn-lt"/>
            <a:ea typeface="+mn-ea"/>
            <a:cs typeface="+mn-cs"/>
          </a:endParaRPr>
        </a:p>
        <a:p>
          <a:r>
            <a:rPr lang="en-US" sz="1100">
              <a:solidFill>
                <a:schemeClr val="dk1"/>
              </a:solidFill>
              <a:effectLst/>
              <a:latin typeface="+mn-lt"/>
              <a:ea typeface="+mn-ea"/>
              <a:cs typeface="+mn-cs"/>
            </a:rPr>
            <a:t> </a:t>
          </a:r>
          <a:endParaRPr lang="en-US" sz="1100" b="1">
            <a:solidFill>
              <a:schemeClr val="dk1"/>
            </a:solidFill>
            <a:effectLst/>
            <a:latin typeface="+mn-lt"/>
            <a:ea typeface="+mn-ea"/>
            <a:cs typeface="+mn-cs"/>
          </a:endParaRPr>
        </a:p>
        <a:p>
          <a:r>
            <a:rPr lang="en-US" sz="1200" b="1">
              <a:solidFill>
                <a:srgbClr val="0070C0"/>
              </a:solidFill>
            </a:rPr>
            <a:t>If you read Harold M. Merklinger's 87-page, Internet version PDF of hi</a:t>
          </a:r>
          <a:r>
            <a:rPr lang="en-US" sz="1200" b="1" u="none">
              <a:solidFill>
                <a:srgbClr val="0070C0"/>
              </a:solidFill>
            </a:rPr>
            <a:t>s book, "The INs</a:t>
          </a:r>
          <a:r>
            <a:rPr lang="en-US" sz="1200" b="1" u="none" baseline="0">
              <a:solidFill>
                <a:srgbClr val="0070C0"/>
              </a:solidFill>
            </a:rPr>
            <a:t> and OUTs of Focus,</a:t>
          </a:r>
          <a:r>
            <a:rPr lang="en-US" sz="1200" b="1" u="none">
              <a:solidFill>
                <a:srgbClr val="0070C0"/>
              </a:solidFill>
            </a:rPr>
            <a:t>" </a:t>
          </a:r>
          <a:r>
            <a:rPr lang="en-US" sz="1200" b="1">
              <a:solidFill>
                <a:srgbClr val="0070C0"/>
              </a:solidFill>
            </a:rPr>
            <a:t>he openly admits, in several chapters, that focusing at Infinity can result in "fuzzy" foreground objects that are nevertheless, "recognizable."   Study his "Rules" in Chapter 3, before jumping</a:t>
          </a:r>
          <a:r>
            <a:rPr lang="en-US" sz="1200" b="1" baseline="0">
              <a:solidFill>
                <a:srgbClr val="0070C0"/>
              </a:solidFill>
            </a:rPr>
            <a:t> to the conclusion that there are no undesirable consequences to focusing at Infinity.</a:t>
          </a:r>
          <a:br>
            <a:rPr lang="en-US" sz="1200" b="1" baseline="0">
              <a:solidFill>
                <a:srgbClr val="0070C0"/>
              </a:solidFill>
            </a:rPr>
          </a:br>
          <a:br>
            <a:rPr lang="en-US" sz="1200" b="1" baseline="0">
              <a:solidFill>
                <a:srgbClr val="0070C0"/>
              </a:solidFill>
            </a:rPr>
          </a:br>
          <a:r>
            <a:rPr lang="en-US" sz="1200" b="0" u="sng" baseline="0">
              <a:solidFill>
                <a:srgbClr val="0070C0"/>
              </a:solidFill>
            </a:rPr>
            <a:t>http://www.trenholm.org/hmmerk/TIAOOFe.pdf</a:t>
          </a:r>
          <a:endParaRPr lang="en-US" sz="1200" b="0" u="sng">
            <a:solidFill>
              <a:srgbClr val="0070C0"/>
            </a:solidFill>
          </a:endParaRPr>
        </a:p>
        <a:p>
          <a:pPr marL="0" marR="0" lvl="0" indent="0" defTabSz="914400" eaLnBrk="1" fontAlgn="auto" latinLnBrk="0" hangingPunct="1">
            <a:lnSpc>
              <a:spcPct val="100000"/>
            </a:lnSpc>
            <a:spcBef>
              <a:spcPts val="0"/>
            </a:spcBef>
            <a:spcAft>
              <a:spcPts val="0"/>
            </a:spcAft>
            <a:buClrTx/>
            <a:buSzTx/>
            <a:buFontTx/>
            <a:buNone/>
            <a:tabLst/>
            <a:defRPr/>
          </a:pPr>
          <a:br>
            <a:rPr lang="en-US" sz="1200" b="1">
              <a:solidFill>
                <a:srgbClr val="0070C0"/>
              </a:solidFill>
            </a:rPr>
          </a:br>
          <a:r>
            <a:rPr lang="en-US" sz="1400" b="1">
              <a:solidFill>
                <a:srgbClr val="7030A0"/>
              </a:solidFill>
              <a:effectLst/>
              <a:latin typeface="+mn-lt"/>
              <a:ea typeface="+mn-ea"/>
              <a:cs typeface="+mn-cs"/>
            </a:rPr>
            <a:t>There's only one thing worse than relying on this "method":  TEACHING PEOPLE TO RELY ON IT.</a:t>
          </a:r>
          <a:endParaRPr lang="en-US" sz="1400">
            <a:solidFill>
              <a:srgbClr val="7030A0"/>
            </a:solidFill>
            <a:effectLst/>
          </a:endParaRPr>
        </a:p>
        <a:p>
          <a:endParaRPr lang="en-US" sz="1200" b="1">
            <a:solidFill>
              <a:srgbClr val="0070C0"/>
            </a:solidFill>
          </a:endParaRPr>
        </a:p>
        <a:p>
          <a:r>
            <a:rPr lang="en-US" sz="1200" b="1">
              <a:solidFill>
                <a:srgbClr val="FF0000"/>
              </a:solidFill>
            </a:rPr>
            <a:t>Focusing at Infinity is certainly </a:t>
          </a:r>
          <a:r>
            <a:rPr lang="en-US" sz="1400" b="1" i="1" u="sng">
              <a:solidFill>
                <a:srgbClr val="FF0000"/>
              </a:solidFill>
              <a:effectLst/>
            </a:rPr>
            <a:t>convenient</a:t>
          </a:r>
          <a:r>
            <a:rPr lang="en-US" sz="1200" b="1" i="1">
              <a:solidFill>
                <a:srgbClr val="FF0000"/>
              </a:solidFill>
              <a:effectLst/>
            </a:rPr>
            <a:t>,</a:t>
          </a:r>
          <a:r>
            <a:rPr lang="en-US" sz="1200" b="1">
              <a:solidFill>
                <a:srgbClr val="FF0000"/>
              </a:solidFill>
            </a:rPr>
            <a:t> but when framing deep subject spaces, it places your Near Limit at the Hyperfocal Distance for that f-Number. Uggh!</a:t>
          </a:r>
        </a:p>
        <a:p>
          <a:endParaRPr lang="en-US" sz="1200" b="1">
            <a:solidFill>
              <a:srgbClr val="0070C0"/>
            </a:solidFill>
          </a:endParaRPr>
        </a:p>
        <a:p>
          <a:r>
            <a:rPr lang="en-US" sz="1200" b="1">
              <a:solidFill>
                <a:srgbClr val="FF0000"/>
              </a:solidFill>
            </a:rPr>
            <a:t>In order to extend your DoF to </a:t>
          </a:r>
          <a:r>
            <a:rPr lang="en-US" sz="1200" b="1" i="1" u="sng">
              <a:solidFill>
                <a:srgbClr val="FF0000"/>
              </a:solidFill>
              <a:effectLst/>
            </a:rPr>
            <a:t>include</a:t>
          </a:r>
          <a:r>
            <a:rPr lang="en-US" sz="1200" b="1">
              <a:solidFill>
                <a:srgbClr val="FF0000"/>
              </a:solidFill>
            </a:rPr>
            <a:t> framed objects that reside </a:t>
          </a:r>
          <a:r>
            <a:rPr lang="en-US" sz="1200" b="1" i="1" u="sng">
              <a:solidFill>
                <a:srgbClr val="FF0000"/>
              </a:solidFill>
            </a:rPr>
            <a:t>between</a:t>
          </a:r>
          <a:r>
            <a:rPr lang="en-US" sz="1200" b="1">
              <a:solidFill>
                <a:srgbClr val="FF0000"/>
              </a:solidFill>
            </a:rPr>
            <a:t> 1/2 the Hyperfocal Distance and </a:t>
          </a:r>
          <a:r>
            <a:rPr lang="en-US" sz="1100" b="1">
              <a:solidFill>
                <a:srgbClr val="FF0000"/>
              </a:solidFill>
              <a:effectLst/>
              <a:latin typeface="+mn-lt"/>
              <a:ea typeface="+mn-ea"/>
              <a:cs typeface="+mn-cs"/>
            </a:rPr>
            <a:t>the Hyperfocal Distance</a:t>
          </a:r>
          <a:r>
            <a:rPr lang="en-US" sz="1200" b="1">
              <a:solidFill>
                <a:srgbClr val="FF0000"/>
              </a:solidFill>
            </a:rPr>
            <a:t>, </a:t>
          </a:r>
          <a:r>
            <a:rPr lang="en-US" sz="1200" b="1" i="1" u="sng">
              <a:solidFill>
                <a:srgbClr val="FF0000"/>
              </a:solidFill>
            </a:rPr>
            <a:t>you will have to </a:t>
          </a:r>
          <a:r>
            <a:rPr lang="en-US" sz="1200" b="1" i="1" u="sng">
              <a:solidFill>
                <a:srgbClr val="FF0000"/>
              </a:solidFill>
              <a:effectLst/>
            </a:rPr>
            <a:t>stop down</a:t>
          </a:r>
          <a:r>
            <a:rPr lang="en-US" sz="1200" b="1" i="1" u="sng">
              <a:solidFill>
                <a:srgbClr val="FF0000"/>
              </a:solidFill>
            </a:rPr>
            <a:t> two stops</a:t>
          </a:r>
          <a:r>
            <a:rPr lang="en-US" sz="1200" b="1">
              <a:solidFill>
                <a:srgbClr val="FF0000"/>
              </a:solidFill>
            </a:rPr>
            <a:t>, using a smaller aperture (and thus, a longer exposure). Ouch!</a:t>
          </a:r>
        </a:p>
        <a:p>
          <a:endParaRPr lang="en-US" sz="1200" b="1">
            <a:solidFill>
              <a:srgbClr val="0070C0"/>
            </a:solidFill>
          </a:endParaRPr>
        </a:p>
        <a:p>
          <a:r>
            <a:rPr lang="en-US" sz="1200" b="1">
              <a:solidFill>
                <a:srgbClr val="0070C0"/>
              </a:solidFill>
            </a:rPr>
            <a:t>Feel free do to it - if you want the </a:t>
          </a:r>
          <a:r>
            <a:rPr lang="en-US" sz="1400" b="1" i="1" u="sng">
              <a:solidFill>
                <a:srgbClr val="0070C0"/>
              </a:solidFill>
            </a:rPr>
            <a:t>convenience</a:t>
          </a:r>
          <a:r>
            <a:rPr lang="en-US" sz="1200" b="1">
              <a:solidFill>
                <a:srgbClr val="0070C0"/>
              </a:solidFill>
            </a:rPr>
            <a:t> of focusing at Infinity and are both </a:t>
          </a:r>
          <a:r>
            <a:rPr lang="en-US" sz="1200" b="1" u="sng">
              <a:solidFill>
                <a:srgbClr val="0070C0"/>
              </a:solidFill>
              <a:effectLst/>
            </a:rPr>
            <a:t>aware</a:t>
          </a:r>
          <a:r>
            <a:rPr lang="en-US" sz="1200" b="1">
              <a:solidFill>
                <a:srgbClr val="0070C0"/>
              </a:solidFill>
            </a:rPr>
            <a:t> and </a:t>
          </a:r>
          <a:r>
            <a:rPr lang="en-US" sz="1200" b="1" i="1" u="sng">
              <a:solidFill>
                <a:srgbClr val="0070C0"/>
              </a:solidFill>
              <a:effectLst/>
            </a:rPr>
            <a:t>willing</a:t>
          </a:r>
          <a:r>
            <a:rPr lang="en-US" sz="1200" b="1">
              <a:solidFill>
                <a:srgbClr val="0070C0"/>
              </a:solidFill>
            </a:rPr>
            <a:t> to stop down for </a:t>
          </a:r>
          <a:r>
            <a:rPr lang="en-US" sz="1200" b="1" i="1">
              <a:solidFill>
                <a:srgbClr val="FF0000"/>
              </a:solidFill>
            </a:rPr>
            <a:t>exposures that are twice as long and/or ISO settings that are twice as high for the available light</a:t>
          </a:r>
          <a:r>
            <a:rPr lang="en-US" sz="1200" b="1">
              <a:solidFill>
                <a:srgbClr val="0070C0"/>
              </a:solidFill>
            </a:rPr>
            <a:t>.  </a:t>
          </a:r>
          <a:r>
            <a:rPr lang="en-US" sz="1200" b="1" i="1" u="sng">
              <a:solidFill>
                <a:srgbClr val="0070C0"/>
              </a:solidFill>
              <a:effectLst/>
            </a:rPr>
            <a:t>That's</a:t>
          </a:r>
          <a:r>
            <a:rPr lang="en-US" sz="1200" b="1" i="1" u="sng">
              <a:solidFill>
                <a:srgbClr val="0070C0"/>
              </a:solidFill>
            </a:rPr>
            <a:t> too costly</a:t>
          </a:r>
          <a:r>
            <a:rPr lang="en-US" sz="1200" b="1">
              <a:solidFill>
                <a:srgbClr val="0070C0"/>
              </a:solidFill>
            </a:rPr>
            <a:t>, in my opinion.</a:t>
          </a:r>
        </a:p>
        <a:p>
          <a:br>
            <a:rPr lang="en-US" sz="1200" b="1">
              <a:solidFill>
                <a:srgbClr val="0070C0"/>
              </a:solidFill>
            </a:rPr>
          </a:br>
          <a:r>
            <a:rPr lang="en-US" sz="1200" b="1">
              <a:solidFill>
                <a:srgbClr val="0070C0"/>
              </a:solidFill>
            </a:rPr>
            <a:t>Consider these annotated screenshots, below, from top to bottom - demonstrating the </a:t>
          </a:r>
          <a:r>
            <a:rPr lang="en-US" sz="1200" b="1" i="1" u="none">
              <a:solidFill>
                <a:srgbClr val="FF0000"/>
              </a:solidFill>
            </a:rPr>
            <a:t>unavoidable cost</a:t>
          </a:r>
          <a:r>
            <a:rPr lang="en-US" sz="1200" b="1">
              <a:solidFill>
                <a:srgbClr val="0070C0"/>
              </a:solidFill>
            </a:rPr>
            <a:t> of focusing at Infinity, when framing deep subject spaces.</a:t>
          </a:r>
        </a:p>
        <a:p>
          <a:endParaRPr lang="en-US" sz="1200" b="1">
            <a:solidFill>
              <a:srgbClr val="0070C0"/>
            </a:solidFill>
          </a:endParaRPr>
        </a:p>
        <a:p>
          <a:r>
            <a:rPr lang="en-US" sz="1200" b="1">
              <a:solidFill>
                <a:srgbClr val="0070C0"/>
              </a:solidFill>
            </a:rPr>
            <a:t>They were taken from Don Fleming's online</a:t>
          </a:r>
          <a:r>
            <a:rPr lang="en-US" sz="1200" b="1" i="1">
              <a:solidFill>
                <a:srgbClr val="00B0F0"/>
              </a:solidFill>
            </a:rPr>
            <a:t> DoFMaster</a:t>
          </a:r>
          <a:r>
            <a:rPr lang="en-US" sz="1200" b="1">
              <a:solidFill>
                <a:srgbClr val="0070C0"/>
              </a:solidFill>
            </a:rPr>
            <a:t> calculator at:</a:t>
          </a:r>
          <a:r>
            <a:rPr lang="en-US" sz="1200"/>
            <a:t> </a:t>
          </a:r>
          <a:r>
            <a:rPr lang="en-US" sz="1200">
              <a:hlinkClick xmlns:r="http://schemas.openxmlformats.org/officeDocument/2006/relationships" r:id=""/>
            </a:rPr>
            <a:t>https://dofmaster.com/dofjs.html</a:t>
          </a:r>
          <a:endParaRPr lang="en-US" sz="1200"/>
        </a:p>
      </xdr:txBody>
    </xdr:sp>
    <xdr:clientData/>
  </xdr:twoCellAnchor>
  <xdr:twoCellAnchor>
    <xdr:from>
      <xdr:col>18</xdr:col>
      <xdr:colOff>119743</xdr:colOff>
      <xdr:row>9</xdr:row>
      <xdr:rowOff>52252</xdr:rowOff>
    </xdr:from>
    <xdr:to>
      <xdr:col>18</xdr:col>
      <xdr:colOff>165462</xdr:colOff>
      <xdr:row>9</xdr:row>
      <xdr:rowOff>97971</xdr:rowOff>
    </xdr:to>
    <xdr:sp macro="" textlink="">
      <xdr:nvSpPr>
        <xdr:cNvPr id="4" name="TextBox 3">
          <a:extLst>
            <a:ext uri="{FF2B5EF4-FFF2-40B4-BE49-F238E27FC236}">
              <a16:creationId xmlns:a16="http://schemas.microsoft.com/office/drawing/2014/main" id="{00000000-0008-0000-0B00-000004000000}"/>
            </a:ext>
          </a:extLst>
        </xdr:cNvPr>
        <xdr:cNvSpPr txBox="1"/>
      </xdr:nvSpPr>
      <xdr:spPr>
        <a:xfrm>
          <a:off x="11473543" y="3938452"/>
          <a:ext cx="45719" cy="457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19</xdr:row>
      <xdr:rowOff>0</xdr:rowOff>
    </xdr:from>
    <xdr:to>
      <xdr:col>24</xdr:col>
      <xdr:colOff>304798</xdr:colOff>
      <xdr:row>65</xdr:row>
      <xdr:rowOff>108856</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8343" y="13422086"/>
          <a:ext cx="15327084" cy="8621485"/>
        </a:xfrm>
        <a:prstGeom prst="rect">
          <a:avLst/>
        </a:prstGeom>
      </xdr:spPr>
    </xdr:pic>
    <xdr:clientData/>
  </xdr:twoCellAnchor>
  <xdr:twoCellAnchor editAs="oneCell">
    <xdr:from>
      <xdr:col>1</xdr:col>
      <xdr:colOff>0</xdr:colOff>
      <xdr:row>72</xdr:row>
      <xdr:rowOff>0</xdr:rowOff>
    </xdr:from>
    <xdr:to>
      <xdr:col>24</xdr:col>
      <xdr:colOff>310242</xdr:colOff>
      <xdr:row>118</xdr:row>
      <xdr:rowOff>111919</xdr:rowOff>
    </xdr:to>
    <xdr:pic>
      <xdr:nvPicPr>
        <xdr:cNvPr id="7" name="Picture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8343" y="22304829"/>
          <a:ext cx="15332528" cy="862454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391885</xdr:colOff>
      <xdr:row>21</xdr:row>
      <xdr:rowOff>0</xdr:rowOff>
    </xdr:from>
    <xdr:to>
      <xdr:col>24</xdr:col>
      <xdr:colOff>288470</xdr:colOff>
      <xdr:row>67</xdr:row>
      <xdr:rowOff>99672</xdr:rowOff>
    </xdr:to>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1885" y="772886"/>
          <a:ext cx="15310757" cy="8612301"/>
        </a:xfrm>
        <a:prstGeom prst="rect">
          <a:avLst/>
        </a:prstGeom>
      </xdr:spPr>
    </xdr:pic>
    <xdr:clientData/>
  </xdr:twoCellAnchor>
  <xdr:twoCellAnchor editAs="oneCell">
    <xdr:from>
      <xdr:col>0</xdr:col>
      <xdr:colOff>391885</xdr:colOff>
      <xdr:row>74</xdr:row>
      <xdr:rowOff>0</xdr:rowOff>
    </xdr:from>
    <xdr:to>
      <xdr:col>24</xdr:col>
      <xdr:colOff>288470</xdr:colOff>
      <xdr:row>120</xdr:row>
      <xdr:rowOff>99672</xdr:rowOff>
    </xdr:to>
    <xdr:pic>
      <xdr:nvPicPr>
        <xdr:cNvPr id="5" name="Picture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1885" y="9655629"/>
          <a:ext cx="15310757" cy="861230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375556</xdr:colOff>
      <xdr:row>19</xdr:row>
      <xdr:rowOff>103413</xdr:rowOff>
    </xdr:from>
    <xdr:to>
      <xdr:col>24</xdr:col>
      <xdr:colOff>234042</xdr:colOff>
      <xdr:row>65</xdr:row>
      <xdr:rowOff>123483</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5556" y="1703613"/>
          <a:ext cx="15256329" cy="8581685"/>
        </a:xfrm>
        <a:prstGeom prst="rect">
          <a:avLst/>
        </a:prstGeom>
      </xdr:spPr>
    </xdr:pic>
    <xdr:clientData/>
  </xdr:twoCellAnchor>
  <xdr:twoCellAnchor editAs="oneCell">
    <xdr:from>
      <xdr:col>0</xdr:col>
      <xdr:colOff>386442</xdr:colOff>
      <xdr:row>72</xdr:row>
      <xdr:rowOff>16329</xdr:rowOff>
    </xdr:from>
    <xdr:to>
      <xdr:col>24</xdr:col>
      <xdr:colOff>228599</xdr:colOff>
      <xdr:row>118</xdr:row>
      <xdr:rowOff>82323</xdr:rowOff>
    </xdr:to>
    <xdr:pic>
      <xdr:nvPicPr>
        <xdr:cNvPr id="5" name="Picture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6442" y="13797643"/>
          <a:ext cx="15250886" cy="857862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419100</xdr:colOff>
          <xdr:row>4</xdr:row>
          <xdr:rowOff>146957</xdr:rowOff>
        </xdr:from>
        <xdr:to>
          <xdr:col>14</xdr:col>
          <xdr:colOff>255814</xdr:colOff>
          <xdr:row>10</xdr:row>
          <xdr:rowOff>277586</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F00-00000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38100</xdr:colOff>
      <xdr:row>45</xdr:row>
      <xdr:rowOff>125185</xdr:rowOff>
    </xdr:from>
    <xdr:to>
      <xdr:col>3</xdr:col>
      <xdr:colOff>59872</xdr:colOff>
      <xdr:row>52</xdr:row>
      <xdr:rowOff>130451</xdr:rowOff>
    </xdr:to>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1129" y="10749642"/>
          <a:ext cx="1328057" cy="1300666"/>
        </a:xfrm>
        <a:prstGeom prst="rect">
          <a:avLst/>
        </a:prstGeom>
      </xdr:spPr>
    </xdr:pic>
    <xdr:clientData/>
  </xdr:twoCellAnchor>
  <xdr:twoCellAnchor editAs="oneCell">
    <xdr:from>
      <xdr:col>1</xdr:col>
      <xdr:colOff>212271</xdr:colOff>
      <xdr:row>87</xdr:row>
      <xdr:rowOff>163286</xdr:rowOff>
    </xdr:from>
    <xdr:to>
      <xdr:col>3</xdr:col>
      <xdr:colOff>413657</xdr:colOff>
      <xdr:row>94</xdr:row>
      <xdr:rowOff>1561</xdr:rowOff>
    </xdr:to>
    <xdr:pic>
      <xdr:nvPicPr>
        <xdr:cNvPr id="5" name="Picture 4">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95300" y="19844657"/>
          <a:ext cx="1507671" cy="14765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59873</xdr:colOff>
      <xdr:row>11</xdr:row>
      <xdr:rowOff>179613</xdr:rowOff>
    </xdr:from>
    <xdr:to>
      <xdr:col>3</xdr:col>
      <xdr:colOff>142957</xdr:colOff>
      <xdr:row>19</xdr:row>
      <xdr:rowOff>59871</xdr:rowOff>
    </xdr:to>
    <xdr:pic>
      <xdr:nvPicPr>
        <xdr:cNvPr id="3" name="Picture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93916" y="2514599"/>
          <a:ext cx="1389370" cy="136071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27214</xdr:colOff>
          <xdr:row>25</xdr:row>
          <xdr:rowOff>179614</xdr:rowOff>
        </xdr:from>
        <xdr:to>
          <xdr:col>10</xdr:col>
          <xdr:colOff>92529</xdr:colOff>
          <xdr:row>67</xdr:row>
          <xdr:rowOff>5443</xdr:rowOff>
        </xdr:to>
        <xdr:sp macro="" textlink="">
          <xdr:nvSpPr>
            <xdr:cNvPr id="19457" name="Object 1" hidden="1">
              <a:extLst>
                <a:ext uri="{63B3BB69-23CF-44E3-9099-C40C66FF867C}">
                  <a14:compatExt spid="_x0000_s19457"/>
                </a:ext>
                <a:ext uri="{FF2B5EF4-FFF2-40B4-BE49-F238E27FC236}">
                  <a16:creationId xmlns:a16="http://schemas.microsoft.com/office/drawing/2014/main" id="{00000000-0008-0000-1100-0000014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xdr:from>
      <xdr:col>1</xdr:col>
      <xdr:colOff>43543</xdr:colOff>
      <xdr:row>4</xdr:row>
      <xdr:rowOff>108857</xdr:rowOff>
    </xdr:from>
    <xdr:to>
      <xdr:col>19</xdr:col>
      <xdr:colOff>326571</xdr:colOff>
      <xdr:row>95</xdr:row>
      <xdr:rowOff>43543</xdr:rowOff>
    </xdr:to>
    <xdr:sp macro="" textlink="">
      <xdr:nvSpPr>
        <xdr:cNvPr id="2" name="TextBox 1">
          <a:extLst>
            <a:ext uri="{FF2B5EF4-FFF2-40B4-BE49-F238E27FC236}">
              <a16:creationId xmlns:a16="http://schemas.microsoft.com/office/drawing/2014/main" id="{00000000-0008-0000-1200-000002000000}"/>
            </a:ext>
          </a:extLst>
        </xdr:cNvPr>
        <xdr:cNvSpPr txBox="1"/>
      </xdr:nvSpPr>
      <xdr:spPr>
        <a:xfrm>
          <a:off x="217714" y="1006928"/>
          <a:ext cx="12039600" cy="167748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rgbClr val="0070C0"/>
              </a:solidFill>
            </a:rPr>
            <a:t>If</a:t>
          </a:r>
          <a:r>
            <a:rPr lang="en-US" sz="1200" b="1" baseline="0">
              <a:solidFill>
                <a:srgbClr val="0070C0"/>
              </a:solidFill>
            </a:rPr>
            <a:t> you want to accurately perform Zone Focusing with a Wide or Ultra-Wide (prime or zoom), as discussed on the </a:t>
          </a:r>
          <a:r>
            <a:rPr lang="en-US" sz="1200" b="1" baseline="0">
              <a:solidFill>
                <a:srgbClr val="00B0F0"/>
              </a:solidFill>
            </a:rPr>
            <a:t>Zone Focusing </a:t>
          </a:r>
          <a:r>
            <a:rPr lang="en-US" sz="1200" b="1" baseline="0">
              <a:solidFill>
                <a:srgbClr val="0070C0"/>
              </a:solidFill>
            </a:rPr>
            <a:t>tab, below, but without having to "deal with" using the </a:t>
          </a:r>
          <a:r>
            <a:rPr lang="en-US" sz="1200" b="1" baseline="0">
              <a:solidFill>
                <a:srgbClr val="00B0F0"/>
              </a:solidFill>
            </a:rPr>
            <a:t>Calculator</a:t>
          </a:r>
          <a:r>
            <a:rPr lang="en-US" sz="1200" b="1" baseline="0">
              <a:solidFill>
                <a:srgbClr val="0070C0"/>
              </a:solidFill>
            </a:rPr>
            <a:t> or </a:t>
          </a:r>
          <a:r>
            <a:rPr lang="en-US" sz="1200" b="1" baseline="0">
              <a:solidFill>
                <a:srgbClr val="00B0F0"/>
              </a:solidFill>
            </a:rPr>
            <a:t>Simple Calculator</a:t>
          </a:r>
          <a:r>
            <a:rPr lang="en-US" sz="1200" b="1" baseline="0">
              <a:solidFill>
                <a:srgbClr val="0070C0"/>
              </a:solidFill>
            </a:rPr>
            <a:t> tabs to calculate a </a:t>
          </a:r>
          <a:r>
            <a:rPr lang="en-US" sz="1200" b="1" baseline="0">
              <a:solidFill>
                <a:srgbClr val="00B0F0"/>
              </a:solidFill>
            </a:rPr>
            <a:t>Maximum Permissible CoC Diameter </a:t>
          </a:r>
          <a:r>
            <a:rPr lang="en-US" sz="1200" b="1" baseline="0">
              <a:solidFill>
                <a:srgbClr val="0070C0"/>
              </a:solidFill>
            </a:rPr>
            <a:t>(for use in any DoF calculator that permits direct entry of a custom CoC) or to calculate an </a:t>
          </a:r>
          <a:r>
            <a:rPr lang="en-US" sz="1200" b="1" baseline="0">
              <a:solidFill>
                <a:srgbClr val="00B0F0"/>
              </a:solidFill>
            </a:rPr>
            <a:t>Inverted</a:t>
          </a:r>
          <a:r>
            <a:rPr lang="en-US" sz="1200" b="1" baseline="0">
              <a:solidFill>
                <a:srgbClr val="0070C0"/>
              </a:solidFill>
            </a:rPr>
            <a:t> </a:t>
          </a:r>
          <a:r>
            <a:rPr lang="en-US" sz="1200" b="1" baseline="0">
              <a:solidFill>
                <a:srgbClr val="00B0F0"/>
              </a:solidFill>
            </a:rPr>
            <a:t>Hyperfocal Distance Table, </a:t>
          </a:r>
          <a:r>
            <a:rPr lang="en-US" sz="1200" b="1" baseline="0">
              <a:solidFill>
                <a:srgbClr val="FF0000"/>
              </a:solidFill>
            </a:rPr>
            <a:t>with the understanding that THIS no-math approach could have you using smaller apertures (with correspondingly slower shutter speeds or higher ISO settings - forfeiting the advantages of using the equations)...   </a:t>
          </a:r>
          <a:br>
            <a:rPr lang="en-US" sz="1200" b="1" baseline="0">
              <a:solidFill>
                <a:srgbClr val="FF0000"/>
              </a:solidFill>
            </a:rPr>
          </a:br>
          <a:br>
            <a:rPr lang="en-US" sz="1200" b="1" baseline="0">
              <a:solidFill>
                <a:srgbClr val="FF0000"/>
              </a:solidFill>
            </a:rPr>
          </a:br>
          <a:r>
            <a:rPr lang="en-US" sz="1200" b="1" baseline="0">
              <a:solidFill>
                <a:srgbClr val="0070C0"/>
              </a:solidFill>
            </a:rPr>
            <a:t>If all of that is TRUE...  </a:t>
          </a:r>
          <a:br>
            <a:rPr lang="en-US" sz="1200" b="1" baseline="0">
              <a:solidFill>
                <a:srgbClr val="0070C0"/>
              </a:solidFill>
            </a:rPr>
          </a:br>
          <a:br>
            <a:rPr lang="en-US" sz="1200" b="1" baseline="0">
              <a:solidFill>
                <a:srgbClr val="0070C0"/>
              </a:solidFill>
            </a:rPr>
          </a:br>
          <a:r>
            <a:rPr lang="en-US" sz="1200" b="1" baseline="0">
              <a:solidFill>
                <a:srgbClr val="0070C0"/>
              </a:solidFill>
            </a:rPr>
            <a:t>Here is an alternate method for accurately, but still somewhat tediously, discovering a "good" (but possibly "ideal") </a:t>
          </a:r>
          <a:r>
            <a:rPr lang="en-US" sz="1200" b="1" baseline="0">
              <a:solidFill>
                <a:srgbClr val="00B0F0"/>
              </a:solidFill>
            </a:rPr>
            <a:t>Hyperfocal Distance </a:t>
          </a:r>
          <a:r>
            <a:rPr lang="en-US" sz="1200" b="1" baseline="0">
              <a:solidFill>
                <a:srgbClr val="0070C0"/>
              </a:solidFill>
            </a:rPr>
            <a:t>on either a manual focus lens that is equipped with a distance scale, or on an auto-focusing lens that lacks a trustworthy or finely graduated distance scale, for the purpose of </a:t>
          </a:r>
          <a:r>
            <a:rPr lang="en-US" sz="1200" b="1" baseline="0">
              <a:solidFill>
                <a:srgbClr val="00B0F0"/>
              </a:solidFill>
            </a:rPr>
            <a:t>Zone Focusing </a:t>
          </a:r>
          <a:r>
            <a:rPr lang="en-US" sz="1200" b="1" baseline="0">
              <a:solidFill>
                <a:srgbClr val="0070C0"/>
              </a:solidFill>
            </a:rPr>
            <a:t>with an aperture that I can only recommend somewhat blindly, based on your camera's sensor size.</a:t>
          </a:r>
          <a:br>
            <a:rPr lang="en-US" sz="1200" b="1" baseline="0">
              <a:solidFill>
                <a:srgbClr val="0070C0"/>
              </a:solidFill>
            </a:rPr>
          </a:br>
          <a:br>
            <a:rPr lang="en-US" sz="1200" b="1" baseline="0">
              <a:solidFill>
                <a:srgbClr val="0070C0"/>
              </a:solidFill>
            </a:rPr>
          </a:br>
          <a:r>
            <a:rPr lang="en-US" sz="1200" b="1" baseline="0">
              <a:solidFill>
                <a:srgbClr val="7030A0"/>
              </a:solidFill>
            </a:rPr>
            <a:t>I do not recommend Zone Focusing with lenses longer than:</a:t>
          </a:r>
          <a:br>
            <a:rPr lang="en-US" sz="1200" b="1" baseline="0">
              <a:solidFill>
                <a:srgbClr val="7030A0"/>
              </a:solidFill>
            </a:rPr>
          </a:br>
          <a:endParaRPr lang="en-US" sz="1200" b="1" baseline="0">
            <a:solidFill>
              <a:srgbClr val="7030A0"/>
            </a:solidFill>
          </a:endParaRPr>
        </a:p>
        <a:p>
          <a:r>
            <a:rPr lang="en-US" sz="1200" b="1" baseline="0">
              <a:solidFill>
                <a:srgbClr val="7030A0"/>
              </a:solidFill>
            </a:rPr>
            <a:t>	17mm for 4/3 sensors</a:t>
          </a:r>
        </a:p>
        <a:p>
          <a:r>
            <a:rPr lang="en-US" sz="1200" b="1" baseline="0">
              <a:solidFill>
                <a:srgbClr val="7030A0"/>
              </a:solidFill>
            </a:rPr>
            <a:t>	23mm for APS-C sensors</a:t>
          </a:r>
          <a:br>
            <a:rPr lang="en-US" sz="1200" b="1" baseline="0">
              <a:solidFill>
                <a:srgbClr val="7030A0"/>
              </a:solidFill>
            </a:rPr>
          </a:br>
          <a:r>
            <a:rPr lang="en-US" sz="1200" b="1" baseline="0">
              <a:solidFill>
                <a:srgbClr val="7030A0"/>
              </a:solidFill>
            </a:rPr>
            <a:t>	35mm for fullframe sensors</a:t>
          </a:r>
        </a:p>
        <a:p>
          <a:r>
            <a:rPr lang="en-US" sz="1200" b="1" baseline="0">
              <a:solidFill>
                <a:srgbClr val="7030A0"/>
              </a:solidFill>
            </a:rPr>
            <a:t>	50mm for MF sensors</a:t>
          </a:r>
          <a:br>
            <a:rPr lang="en-US" sz="1200" b="1" baseline="0">
              <a:solidFill>
                <a:srgbClr val="0070C0"/>
              </a:solidFill>
            </a:rPr>
          </a:br>
          <a:br>
            <a:rPr lang="en-US" sz="1200" b="1" baseline="0">
              <a:solidFill>
                <a:srgbClr val="0070C0"/>
              </a:solidFill>
            </a:rPr>
          </a:br>
          <a:r>
            <a:rPr lang="en-US" sz="1400" b="1" baseline="0">
              <a:solidFill>
                <a:srgbClr val="00B050"/>
              </a:solidFill>
            </a:rPr>
            <a:t>Step 1)</a:t>
          </a:r>
          <a:r>
            <a:rPr lang="en-US" sz="1200" b="1" baseline="0">
              <a:solidFill>
                <a:srgbClr val="00B050"/>
              </a:solidFill>
            </a:rPr>
            <a:t>   </a:t>
          </a:r>
          <a:r>
            <a:rPr lang="en-US" sz="1400" b="1" baseline="0">
              <a:solidFill>
                <a:srgbClr val="00B050"/>
              </a:solidFill>
            </a:rPr>
            <a:t>Select the f-Number recommended for you sensor size, to be used  for preparatory testing and all subsequent zone focus shooting:</a:t>
          </a:r>
          <a:br>
            <a:rPr lang="en-US" sz="1200" b="1" baseline="0">
              <a:solidFill>
                <a:srgbClr val="0070C0"/>
              </a:solidFill>
            </a:rPr>
          </a:br>
          <a:br>
            <a:rPr lang="en-US" sz="1200" b="1" baseline="0">
              <a:solidFill>
                <a:srgbClr val="0070C0"/>
              </a:solidFill>
            </a:rPr>
          </a:br>
          <a:r>
            <a:rPr lang="en-US" sz="1200" b="1" baseline="0">
              <a:solidFill>
                <a:srgbClr val="0070C0"/>
              </a:solidFill>
            </a:rPr>
            <a:t>These f-Numbers offer the greatest DoF, without risk of visible diffraction at a </a:t>
          </a:r>
          <a:r>
            <a:rPr lang="en-US" sz="1200" b="1" i="1" u="sng" baseline="0">
              <a:solidFill>
                <a:srgbClr val="0070C0"/>
              </a:solidFill>
            </a:rPr>
            <a:t>guestimated</a:t>
          </a:r>
          <a:r>
            <a:rPr lang="en-US" sz="1200" b="1" baseline="0">
              <a:solidFill>
                <a:srgbClr val="0070C0"/>
              </a:solidFill>
            </a:rPr>
            <a:t> Enlargement Factor and Viewing Distance, making a lot of </a:t>
          </a:r>
          <a:r>
            <a:rPr lang="en-US" sz="1200" b="1" i="1" u="sng" baseline="0">
              <a:solidFill>
                <a:srgbClr val="0070C0"/>
              </a:solidFill>
            </a:rPr>
            <a:t>assumptions</a:t>
          </a:r>
          <a:r>
            <a:rPr lang="en-US" sz="1200" b="1" baseline="0">
              <a:solidFill>
                <a:srgbClr val="0070C0"/>
              </a:solidFill>
            </a:rPr>
            <a:t> not made with the </a:t>
          </a:r>
          <a:r>
            <a:rPr lang="en-US" sz="1200" b="1" baseline="0">
              <a:solidFill>
                <a:srgbClr val="00B0F0"/>
              </a:solidFill>
            </a:rPr>
            <a:t>Calculator</a:t>
          </a:r>
          <a:r>
            <a:rPr lang="en-US" sz="1200" b="1" baseline="0">
              <a:solidFill>
                <a:srgbClr val="0070C0"/>
              </a:solidFill>
            </a:rPr>
            <a:t> and </a:t>
          </a:r>
          <a:r>
            <a:rPr lang="en-US" sz="1200" b="1" baseline="0">
              <a:solidFill>
                <a:srgbClr val="00B0F0"/>
              </a:solidFill>
            </a:rPr>
            <a:t>Simple Calculator</a:t>
          </a:r>
          <a:r>
            <a:rPr lang="en-US" sz="1200" b="1" baseline="0">
              <a:solidFill>
                <a:srgbClr val="0070C0"/>
              </a:solidFill>
            </a:rPr>
            <a:t> tabs). </a:t>
          </a:r>
          <a:br>
            <a:rPr lang="en-US" sz="1200" b="1" baseline="0">
              <a:solidFill>
                <a:srgbClr val="0070C0"/>
              </a:solidFill>
            </a:rPr>
          </a:br>
          <a:br>
            <a:rPr lang="en-US" sz="1200" b="1" baseline="0">
              <a:solidFill>
                <a:srgbClr val="0070C0"/>
              </a:solidFill>
            </a:rPr>
          </a:br>
          <a:r>
            <a:rPr lang="en-US" sz="1200" b="1" baseline="0">
              <a:solidFill>
                <a:srgbClr val="0070C0"/>
              </a:solidFill>
            </a:rPr>
            <a:t>                	With a </a:t>
          </a:r>
          <a:r>
            <a:rPr lang="en-US" sz="1200" b="1" baseline="0">
              <a:solidFill>
                <a:srgbClr val="00B0F0"/>
              </a:solidFill>
            </a:rPr>
            <a:t>4/3</a:t>
          </a:r>
          <a:r>
            <a:rPr lang="en-US" sz="1200" b="1" baseline="0">
              <a:solidFill>
                <a:srgbClr val="0070C0"/>
              </a:solidFill>
            </a:rPr>
            <a:t> sensor, use </a:t>
          </a:r>
          <a:r>
            <a:rPr lang="en-US" sz="1200" b="1" baseline="0">
              <a:solidFill>
                <a:srgbClr val="00B0F0"/>
              </a:solidFill>
            </a:rPr>
            <a:t>f/5.6</a:t>
          </a:r>
          <a:r>
            <a:rPr lang="en-US" sz="1200" b="1" baseline="0">
              <a:solidFill>
                <a:srgbClr val="0070C0"/>
              </a:solidFill>
            </a:rPr>
            <a:t>.  </a:t>
          </a:r>
        </a:p>
        <a:p>
          <a:r>
            <a:rPr lang="en-US" sz="1200" b="1" baseline="0">
              <a:solidFill>
                <a:srgbClr val="0070C0"/>
              </a:solidFill>
            </a:rPr>
            <a:t>                	With an </a:t>
          </a:r>
          <a:r>
            <a:rPr lang="en-US" sz="1200" b="1" baseline="0">
              <a:solidFill>
                <a:srgbClr val="00B0F0"/>
              </a:solidFill>
            </a:rPr>
            <a:t>APS-C</a:t>
          </a:r>
          <a:r>
            <a:rPr lang="en-US" sz="1200" b="1" baseline="0">
              <a:solidFill>
                <a:srgbClr val="0070C0"/>
              </a:solidFill>
            </a:rPr>
            <a:t> sensor, use </a:t>
          </a:r>
          <a:r>
            <a:rPr lang="en-US" sz="1200" b="1" baseline="0">
              <a:solidFill>
                <a:srgbClr val="00B0F0"/>
              </a:solidFill>
            </a:rPr>
            <a:t>f/8</a:t>
          </a:r>
          <a:r>
            <a:rPr lang="en-US" sz="1200" b="1" baseline="0">
              <a:solidFill>
                <a:srgbClr val="0070C0"/>
              </a:solidFill>
            </a:rPr>
            <a:t>.  </a:t>
          </a:r>
          <a:br>
            <a:rPr lang="en-US" sz="1200" b="1" baseline="0">
              <a:solidFill>
                <a:srgbClr val="0070C0"/>
              </a:solidFill>
            </a:rPr>
          </a:br>
          <a:r>
            <a:rPr lang="en-US" sz="1200" b="1" baseline="0">
              <a:solidFill>
                <a:srgbClr val="0070C0"/>
              </a:solidFill>
            </a:rPr>
            <a:t>                	With a </a:t>
          </a:r>
          <a:r>
            <a:rPr lang="en-US" sz="1200" b="1" baseline="0">
              <a:solidFill>
                <a:srgbClr val="00B0F0"/>
              </a:solidFill>
            </a:rPr>
            <a:t>fullframe</a:t>
          </a:r>
          <a:r>
            <a:rPr lang="en-US" sz="1200" b="1" baseline="0">
              <a:solidFill>
                <a:srgbClr val="0070C0"/>
              </a:solidFill>
            </a:rPr>
            <a:t> sensor, use </a:t>
          </a:r>
          <a:r>
            <a:rPr lang="en-US" sz="1200" b="1" baseline="0">
              <a:solidFill>
                <a:srgbClr val="00B0F0"/>
              </a:solidFill>
            </a:rPr>
            <a:t>f/11</a:t>
          </a:r>
          <a:r>
            <a:rPr lang="en-US" sz="1200" b="1" baseline="0">
              <a:solidFill>
                <a:srgbClr val="0070C0"/>
              </a:solidFill>
            </a:rPr>
            <a:t>.  </a:t>
          </a:r>
          <a:br>
            <a:rPr lang="en-US" sz="1200" b="1" baseline="0">
              <a:solidFill>
                <a:srgbClr val="0070C0"/>
              </a:solidFill>
            </a:rPr>
          </a:br>
          <a:r>
            <a:rPr lang="en-US" sz="1200" b="1" baseline="0">
              <a:solidFill>
                <a:srgbClr val="0070C0"/>
              </a:solidFill>
            </a:rPr>
            <a:t>                	With a </a:t>
          </a:r>
          <a:r>
            <a:rPr lang="en-US" sz="1200" b="1" baseline="0">
              <a:solidFill>
                <a:srgbClr val="00B0F0"/>
              </a:solidFill>
            </a:rPr>
            <a:t>MF</a:t>
          </a:r>
          <a:r>
            <a:rPr lang="en-US" sz="1200" b="1" baseline="0">
              <a:solidFill>
                <a:srgbClr val="0070C0"/>
              </a:solidFill>
            </a:rPr>
            <a:t> sensor, use </a:t>
          </a:r>
          <a:r>
            <a:rPr lang="en-US" sz="1200" b="1" baseline="0">
              <a:solidFill>
                <a:srgbClr val="00B0F0"/>
              </a:solidFill>
            </a:rPr>
            <a:t>f/16</a:t>
          </a:r>
          <a:r>
            <a:rPr lang="en-US" sz="1200" b="1" baseline="0">
              <a:solidFill>
                <a:srgbClr val="0070C0"/>
              </a:solidFill>
            </a:rPr>
            <a:t>.</a:t>
          </a:r>
        </a:p>
        <a:p>
          <a:endParaRPr lang="en-US" sz="1200" b="1" baseline="0">
            <a:solidFill>
              <a:srgbClr val="0070C0"/>
            </a:solidFill>
          </a:endParaRPr>
        </a:p>
        <a:p>
          <a:r>
            <a:rPr lang="en-US" sz="1400" b="1" baseline="0">
              <a:solidFill>
                <a:srgbClr val="00B050"/>
              </a:solidFill>
              <a:effectLst/>
              <a:latin typeface="+mn-lt"/>
              <a:ea typeface="+mn-ea"/>
              <a:cs typeface="+mn-cs"/>
            </a:rPr>
            <a:t>Step 2)   Find a contrasty subject that's located at Infinity - ideally a backlit ridge or tree line on a clear day, with the worst case being front-lit on a hazy day. </a:t>
          </a:r>
        </a:p>
        <a:p>
          <a:r>
            <a:rPr lang="en-US" sz="1200" b="1" baseline="0">
              <a:solidFill>
                <a:srgbClr val="0070C0"/>
              </a:solidFill>
              <a:effectLst/>
              <a:latin typeface="+mn-lt"/>
              <a:ea typeface="+mn-ea"/>
              <a:cs typeface="+mn-cs"/>
            </a:rPr>
            <a:t>	</a:t>
          </a:r>
        </a:p>
        <a:p>
          <a:r>
            <a:rPr lang="en-US" sz="1200" b="1" baseline="0">
              <a:solidFill>
                <a:srgbClr val="0070C0"/>
              </a:solidFill>
              <a:effectLst/>
              <a:latin typeface="+mn-lt"/>
              <a:ea typeface="+mn-ea"/>
              <a:cs typeface="+mn-cs"/>
            </a:rPr>
            <a:t>	You will later be evaluating the "sharpness" of your chosen Infinity subject at your intended enlargement factor and viewing distance.</a:t>
          </a:r>
          <a:br>
            <a:rPr lang="en-US" sz="1200" b="1" baseline="0">
              <a:solidFill>
                <a:srgbClr val="0070C0"/>
              </a:solidFill>
              <a:effectLst/>
              <a:latin typeface="+mn-lt"/>
              <a:ea typeface="+mn-ea"/>
              <a:cs typeface="+mn-cs"/>
            </a:rPr>
          </a:br>
          <a:endParaRPr lang="en-US" sz="1200" b="1" baseline="0">
            <a:solidFill>
              <a:srgbClr val="0070C0"/>
            </a:solidFill>
          </a:endParaRPr>
        </a:p>
        <a:p>
          <a:r>
            <a:rPr lang="en-US" sz="1400" b="1" baseline="0">
              <a:solidFill>
                <a:srgbClr val="00B050"/>
              </a:solidFill>
              <a:effectLst/>
              <a:latin typeface="+mn-lt"/>
              <a:ea typeface="+mn-ea"/>
              <a:cs typeface="+mn-cs"/>
            </a:rPr>
            <a:t>Step 3)   W</a:t>
          </a:r>
          <a:r>
            <a:rPr lang="en-US" sz="1400" b="1">
              <a:solidFill>
                <a:srgbClr val="00B050"/>
              </a:solidFill>
            </a:rPr>
            <a:t>ith the camera on a tripod, use a laser distance measure to measure the distance to the Nearest subject in the frame</a:t>
          </a:r>
          <a:r>
            <a:rPr lang="en-US" sz="1400" b="1" baseline="0">
              <a:solidFill>
                <a:srgbClr val="00B050"/>
              </a:solidFill>
            </a:rPr>
            <a:t>.</a:t>
          </a:r>
          <a:br>
            <a:rPr lang="en-US" sz="1400" b="1" baseline="0">
              <a:solidFill>
                <a:srgbClr val="00B050"/>
              </a:solidFill>
            </a:rPr>
          </a:br>
          <a:br>
            <a:rPr lang="en-US" sz="1400" b="1" baseline="0">
              <a:solidFill>
                <a:srgbClr val="00B050"/>
              </a:solidFill>
            </a:rPr>
          </a:br>
          <a:r>
            <a:rPr lang="en-US" sz="1400" b="1" baseline="0">
              <a:solidFill>
                <a:srgbClr val="00B050"/>
              </a:solidFill>
            </a:rPr>
            <a:t>	</a:t>
          </a:r>
          <a:r>
            <a:rPr lang="en-US" sz="1200" b="1" baseline="0">
              <a:solidFill>
                <a:srgbClr val="0070C0"/>
              </a:solidFill>
            </a:rPr>
            <a:t>Do this for a composition where there's something like a flat lawn in the foreground, such that the nearest subject intersects the bottom of the framed composition.</a:t>
          </a:r>
          <a:endParaRPr lang="en-US" sz="1200" b="1">
            <a:solidFill>
              <a:srgbClr val="0070C0"/>
            </a:solidFill>
          </a:endParaRPr>
        </a:p>
        <a:p>
          <a:br>
            <a:rPr lang="en-US" sz="1400" b="1">
              <a:solidFill>
                <a:srgbClr val="00B050"/>
              </a:solidFill>
            </a:rPr>
          </a:br>
          <a:r>
            <a:rPr lang="en-US" sz="1400" b="1">
              <a:solidFill>
                <a:srgbClr val="00B050"/>
              </a:solidFill>
            </a:rPr>
            <a:t>Step</a:t>
          </a:r>
          <a:r>
            <a:rPr lang="en-US" sz="1400" b="1" baseline="0">
              <a:solidFill>
                <a:srgbClr val="00B050"/>
              </a:solidFill>
            </a:rPr>
            <a:t> 4)  Use Back Button Auto-Focus (or manual focus - good luck with that) to carefully focus on a subject that resides at TWICE the measured Near distance. </a:t>
          </a:r>
        </a:p>
        <a:p>
          <a:endParaRPr lang="en-US" sz="1400" b="1" baseline="0">
            <a:solidFill>
              <a:srgbClr val="00B050"/>
            </a:solidFill>
          </a:endParaRPr>
        </a:p>
        <a:p>
          <a:r>
            <a:rPr lang="en-US" sz="1400" b="1" baseline="0">
              <a:solidFill>
                <a:srgbClr val="00B050"/>
              </a:solidFill>
            </a:rPr>
            <a:t>	</a:t>
          </a:r>
          <a:r>
            <a:rPr lang="en-US" sz="1200" b="1" baseline="0">
              <a:solidFill>
                <a:srgbClr val="0070C0"/>
              </a:solidFill>
            </a:rPr>
            <a:t>You will have to again use the laser distance measure to locate that subject on which to focus.  </a:t>
          </a:r>
        </a:p>
        <a:p>
          <a:r>
            <a:rPr lang="en-US" sz="1200" b="1" baseline="0">
              <a:solidFill>
                <a:srgbClr val="0070C0"/>
              </a:solidFill>
            </a:rPr>
            <a:t>	Note that now, your camera </a:t>
          </a:r>
          <a:r>
            <a:rPr lang="en-US" sz="1200" b="1" i="1" u="sng" baseline="0">
              <a:solidFill>
                <a:srgbClr val="0070C0"/>
              </a:solidFill>
            </a:rPr>
            <a:t>might or might not</a:t>
          </a:r>
          <a:r>
            <a:rPr lang="en-US" sz="1200" b="1" baseline="0">
              <a:solidFill>
                <a:srgbClr val="0070C0"/>
              </a:solidFill>
            </a:rPr>
            <a:t> be focused at the correct Hyperfocal Distance for your FL and Aperture. Keep going...</a:t>
          </a:r>
          <a:endParaRPr lang="en-US" sz="1200" b="1">
            <a:solidFill>
              <a:srgbClr val="0070C0"/>
            </a:solidFill>
          </a:endParaRPr>
        </a:p>
        <a:p>
          <a:endParaRPr lang="en-US" sz="1400" b="1">
            <a:solidFill>
              <a:srgbClr val="0070C0"/>
            </a:solidFill>
          </a:endParaRPr>
        </a:p>
        <a:p>
          <a:pPr marL="0" marR="0" lvl="0" indent="0" defTabSz="914400" eaLnBrk="1" fontAlgn="auto" latinLnBrk="0" hangingPunct="1">
            <a:lnSpc>
              <a:spcPct val="100000"/>
            </a:lnSpc>
            <a:spcBef>
              <a:spcPts val="0"/>
            </a:spcBef>
            <a:spcAft>
              <a:spcPts val="0"/>
            </a:spcAft>
            <a:buClrTx/>
            <a:buSzTx/>
            <a:buFontTx/>
            <a:buNone/>
            <a:tabLst/>
            <a:defRPr/>
          </a:pPr>
          <a:r>
            <a:rPr lang="en-US" sz="1400" b="1">
              <a:solidFill>
                <a:srgbClr val="00B050"/>
              </a:solidFill>
              <a:effectLst/>
              <a:latin typeface="+mn-lt"/>
              <a:ea typeface="+mn-ea"/>
              <a:cs typeface="+mn-cs"/>
            </a:rPr>
            <a:t>Step</a:t>
          </a:r>
          <a:r>
            <a:rPr lang="en-US" sz="1400" b="1" baseline="0">
              <a:solidFill>
                <a:srgbClr val="00B050"/>
              </a:solidFill>
              <a:effectLst/>
              <a:latin typeface="+mn-lt"/>
              <a:ea typeface="+mn-ea"/>
              <a:cs typeface="+mn-cs"/>
            </a:rPr>
            <a:t> 5)  Take a shot, then evaluate the sharpness at Infinity - at the highest magnification permitted in your EVF (using the Enlarge feature).</a:t>
          </a:r>
          <a:br>
            <a:rPr lang="en-US" sz="1100" b="1" baseline="0">
              <a:solidFill>
                <a:schemeClr val="dk1"/>
              </a:solidFill>
              <a:effectLst/>
              <a:latin typeface="+mn-lt"/>
              <a:ea typeface="+mn-ea"/>
              <a:cs typeface="+mn-cs"/>
            </a:rPr>
          </a:br>
          <a:br>
            <a:rPr lang="en-US" sz="1100" b="1" baseline="0">
              <a:solidFill>
                <a:schemeClr val="dk1"/>
              </a:solidFill>
              <a:effectLst/>
              <a:latin typeface="+mn-lt"/>
              <a:ea typeface="+mn-ea"/>
              <a:cs typeface="+mn-cs"/>
            </a:rPr>
          </a:br>
          <a:r>
            <a:rPr lang="en-US" sz="1100" b="1" baseline="0">
              <a:solidFill>
                <a:schemeClr val="dk1"/>
              </a:solidFill>
              <a:effectLst/>
              <a:latin typeface="+mn-lt"/>
              <a:ea typeface="+mn-ea"/>
              <a:cs typeface="+mn-cs"/>
            </a:rPr>
            <a:t>	</a:t>
          </a:r>
          <a:r>
            <a:rPr lang="en-US" sz="1200" b="1" baseline="0">
              <a:solidFill>
                <a:srgbClr val="0070C0"/>
              </a:solidFill>
              <a:effectLst/>
              <a:latin typeface="+mn-lt"/>
              <a:ea typeface="+mn-ea"/>
              <a:cs typeface="+mn-cs"/>
            </a:rPr>
            <a:t>Note that now, your camera </a:t>
          </a:r>
          <a:r>
            <a:rPr lang="en-US" sz="1200" b="1" i="1" u="sng" baseline="0">
              <a:solidFill>
                <a:srgbClr val="0070C0"/>
              </a:solidFill>
              <a:effectLst/>
              <a:latin typeface="+mn-lt"/>
              <a:ea typeface="+mn-ea"/>
              <a:cs typeface="+mn-cs"/>
            </a:rPr>
            <a:t>might or might not</a:t>
          </a:r>
          <a:r>
            <a:rPr lang="en-US" sz="1200" b="1" baseline="0">
              <a:solidFill>
                <a:srgbClr val="0070C0"/>
              </a:solidFill>
              <a:effectLst/>
              <a:latin typeface="+mn-lt"/>
              <a:ea typeface="+mn-ea"/>
              <a:cs typeface="+mn-cs"/>
            </a:rPr>
            <a:t> be focused at the correct Hyperfocal Distance for your FL and Aperture, so keep going...</a:t>
          </a:r>
          <a:endParaRPr lang="en-US" sz="1200">
            <a:solidFill>
              <a:srgbClr val="0070C0"/>
            </a:solidFill>
            <a:effectLst/>
          </a:endParaRPr>
        </a:p>
        <a:p>
          <a:br>
            <a:rPr lang="en-US" sz="1400" b="1">
              <a:solidFill>
                <a:srgbClr val="00B050"/>
              </a:solidFill>
            </a:rPr>
          </a:br>
          <a:r>
            <a:rPr lang="en-US" sz="1400" b="1">
              <a:solidFill>
                <a:srgbClr val="00B050"/>
              </a:solidFill>
            </a:rPr>
            <a:t>	5a)  If the Infinity</a:t>
          </a:r>
          <a:r>
            <a:rPr lang="en-US" sz="1400" b="1" baseline="0">
              <a:solidFill>
                <a:srgbClr val="00B050"/>
              </a:solidFill>
            </a:rPr>
            <a:t> subjects </a:t>
          </a:r>
          <a:r>
            <a:rPr lang="en-US" sz="1400" b="1" i="1" u="sng" baseline="0">
              <a:solidFill>
                <a:srgbClr val="00B050"/>
              </a:solidFill>
            </a:rPr>
            <a:t>do not</a:t>
          </a:r>
          <a:r>
            <a:rPr lang="en-US" sz="1400" b="1" baseline="0">
              <a:solidFill>
                <a:srgbClr val="00B050"/>
              </a:solidFill>
            </a:rPr>
            <a:t> appear to be "acceptably sharp" at the highest magnification in your EVF...</a:t>
          </a:r>
        </a:p>
        <a:p>
          <a:br>
            <a:rPr lang="en-US" sz="1400" b="1" baseline="0">
              <a:solidFill>
                <a:srgbClr val="00B050"/>
              </a:solidFill>
            </a:rPr>
          </a:br>
          <a:r>
            <a:rPr lang="en-US" sz="1400" b="1" baseline="0">
              <a:solidFill>
                <a:srgbClr val="0070C0"/>
              </a:solidFill>
            </a:rPr>
            <a:t>  	       </a:t>
          </a:r>
          <a:r>
            <a:rPr lang="en-US" sz="1200" b="1" baseline="0">
              <a:solidFill>
                <a:srgbClr val="0070C0"/>
              </a:solidFill>
            </a:rPr>
            <a:t>With a manual focus lens, </a:t>
          </a:r>
          <a:r>
            <a:rPr lang="en-US" sz="1200" b="1">
              <a:solidFill>
                <a:srgbClr val="0070C0"/>
              </a:solidFill>
            </a:rPr>
            <a:t>nudge the focus ring closer to Infinity</a:t>
          </a:r>
          <a:r>
            <a:rPr lang="en-US" sz="1200" b="1" baseline="0">
              <a:solidFill>
                <a:srgbClr val="0070C0"/>
              </a:solidFill>
            </a:rPr>
            <a:t>, then REPEAT this Step.</a:t>
          </a:r>
        </a:p>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rgbClr val="0070C0"/>
              </a:solidFill>
            </a:rPr>
            <a:t>	        With Back Button Auto-Focus, focus at a point in the subject space that just a little bit farther from the camera, then REPEAT this Step.</a:t>
          </a:r>
          <a:br>
            <a:rPr lang="en-US" sz="1200" b="1" baseline="0">
              <a:solidFill>
                <a:srgbClr val="0070C0"/>
              </a:solidFill>
            </a:rPr>
          </a:br>
          <a:br>
            <a:rPr lang="en-US" sz="1200" b="1" baseline="0">
              <a:solidFill>
                <a:srgbClr val="0070C0"/>
              </a:solidFill>
            </a:rPr>
          </a:br>
          <a:r>
            <a:rPr lang="en-US" sz="1200" b="1" baseline="0">
              <a:solidFill>
                <a:srgbClr val="00B050"/>
              </a:solidFill>
            </a:rPr>
            <a:t>	</a:t>
          </a:r>
          <a:r>
            <a:rPr lang="en-US" sz="1400" b="1" baseline="0">
              <a:solidFill>
                <a:srgbClr val="00B050"/>
              </a:solidFill>
            </a:rPr>
            <a:t>5b)  </a:t>
          </a:r>
          <a:r>
            <a:rPr lang="en-US" sz="1400" b="1">
              <a:solidFill>
                <a:srgbClr val="00B050"/>
              </a:solidFill>
              <a:effectLst/>
              <a:latin typeface="+mn-lt"/>
              <a:ea typeface="+mn-ea"/>
              <a:cs typeface="+mn-cs"/>
            </a:rPr>
            <a:t>If the Infinity</a:t>
          </a:r>
          <a:r>
            <a:rPr lang="en-US" sz="1400" b="1" baseline="0">
              <a:solidFill>
                <a:srgbClr val="00B050"/>
              </a:solidFill>
              <a:effectLst/>
              <a:latin typeface="+mn-lt"/>
              <a:ea typeface="+mn-ea"/>
              <a:cs typeface="+mn-cs"/>
            </a:rPr>
            <a:t> subjects </a:t>
          </a:r>
          <a:r>
            <a:rPr lang="en-US" sz="1400" b="1" i="1" u="sng" baseline="0">
              <a:solidFill>
                <a:srgbClr val="00B050"/>
              </a:solidFill>
              <a:effectLst/>
              <a:latin typeface="+mn-lt"/>
              <a:ea typeface="+mn-ea"/>
              <a:cs typeface="+mn-cs"/>
            </a:rPr>
            <a:t>do</a:t>
          </a:r>
          <a:r>
            <a:rPr lang="en-US" sz="1400" b="1" i="1" u="none" baseline="0">
              <a:solidFill>
                <a:srgbClr val="00B050"/>
              </a:solidFill>
              <a:effectLst/>
              <a:latin typeface="+mn-lt"/>
              <a:ea typeface="+mn-ea"/>
              <a:cs typeface="+mn-cs"/>
            </a:rPr>
            <a:t> </a:t>
          </a:r>
          <a:r>
            <a:rPr lang="en-US" sz="1400" b="1" baseline="0">
              <a:solidFill>
                <a:srgbClr val="00B050"/>
              </a:solidFill>
              <a:effectLst/>
              <a:latin typeface="+mn-lt"/>
              <a:ea typeface="+mn-ea"/>
              <a:cs typeface="+mn-cs"/>
            </a:rPr>
            <a:t>appear to be "acceptably sharp" at the highest magnification in your EVF...</a:t>
          </a:r>
        </a:p>
        <a:p>
          <a:r>
            <a:rPr lang="en-US" sz="1400" b="1" baseline="0">
              <a:solidFill>
                <a:srgbClr val="00B050"/>
              </a:solidFill>
              <a:effectLst/>
              <a:latin typeface="+mn-lt"/>
              <a:ea typeface="+mn-ea"/>
              <a:cs typeface="+mn-cs"/>
            </a:rPr>
            <a:t>	</a:t>
          </a:r>
          <a:br>
            <a:rPr lang="en-US" sz="1400" b="1" baseline="0">
              <a:solidFill>
                <a:srgbClr val="00B050"/>
              </a:solidFill>
              <a:effectLst/>
              <a:latin typeface="+mn-lt"/>
              <a:ea typeface="+mn-ea"/>
              <a:cs typeface="+mn-cs"/>
            </a:rPr>
          </a:br>
          <a:r>
            <a:rPr lang="en-US" sz="1400" b="1" baseline="0">
              <a:solidFill>
                <a:srgbClr val="00B050"/>
              </a:solidFill>
              <a:effectLst/>
              <a:latin typeface="+mn-lt"/>
              <a:ea typeface="+mn-ea"/>
              <a:cs typeface="+mn-cs"/>
            </a:rPr>
            <a:t>	      </a:t>
          </a:r>
          <a:r>
            <a:rPr lang="en-US" sz="1200" b="1" baseline="0">
              <a:solidFill>
                <a:srgbClr val="0070C0"/>
              </a:solidFill>
              <a:effectLst/>
              <a:latin typeface="+mn-lt"/>
              <a:ea typeface="+mn-ea"/>
              <a:cs typeface="+mn-cs"/>
            </a:rPr>
            <a:t>Repeat Step 5a - just to see if you can't make it a little bit sharper.  This is an iterative, trial-and-error process (but no equations are required).</a:t>
          </a:r>
          <a:br>
            <a:rPr lang="en-US" sz="1200" b="1" baseline="0">
              <a:solidFill>
                <a:srgbClr val="0070C0"/>
              </a:solidFill>
              <a:effectLst/>
              <a:latin typeface="+mn-lt"/>
              <a:ea typeface="+mn-ea"/>
              <a:cs typeface="+mn-cs"/>
            </a:rPr>
          </a:br>
          <a:br>
            <a:rPr lang="en-US" sz="1200" b="1" baseline="0">
              <a:solidFill>
                <a:srgbClr val="0070C0"/>
              </a:solidFill>
              <a:effectLst/>
              <a:latin typeface="+mn-lt"/>
              <a:ea typeface="+mn-ea"/>
              <a:cs typeface="+mn-cs"/>
            </a:rPr>
          </a:br>
          <a:r>
            <a:rPr lang="en-US" sz="1200" b="1" baseline="0">
              <a:solidFill>
                <a:srgbClr val="0070C0"/>
              </a:solidFill>
              <a:effectLst/>
              <a:latin typeface="+mn-lt"/>
              <a:ea typeface="+mn-ea"/>
              <a:cs typeface="+mn-cs"/>
            </a:rPr>
            <a:t>		</a:t>
          </a:r>
          <a:r>
            <a:rPr lang="en-US" sz="1200" b="1">
              <a:solidFill>
                <a:srgbClr val="7030A0"/>
              </a:solidFill>
              <a:effectLst/>
              <a:latin typeface="+mn-lt"/>
              <a:ea typeface="+mn-ea"/>
              <a:cs typeface="+mn-cs"/>
            </a:rPr>
            <a:t>Once you think you have "arrived," keep going to see if you can get the</a:t>
          </a:r>
          <a:r>
            <a:rPr lang="en-US" sz="1200" b="1" baseline="0">
              <a:solidFill>
                <a:srgbClr val="7030A0"/>
              </a:solidFill>
              <a:effectLst/>
              <a:latin typeface="+mn-lt"/>
              <a:ea typeface="+mn-ea"/>
              <a:cs typeface="+mn-cs"/>
            </a:rPr>
            <a:t> Infinity subjects</a:t>
          </a:r>
          <a:r>
            <a:rPr lang="en-US" sz="1200" b="1">
              <a:solidFill>
                <a:srgbClr val="7030A0"/>
              </a:solidFill>
              <a:effectLst/>
              <a:latin typeface="+mn-lt"/>
              <a:ea typeface="+mn-ea"/>
              <a:cs typeface="+mn-cs"/>
            </a:rPr>
            <a:t> any sharper.  If not, back up and check again.   </a:t>
          </a:r>
          <a:endParaRPr lang="en-US" sz="1200" b="1" baseline="0">
            <a:solidFill>
              <a:srgbClr val="7030A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100" b="1" baseline="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rgbClr val="7030A0"/>
              </a:solidFill>
              <a:effectLst/>
              <a:latin typeface="+mn-lt"/>
              <a:ea typeface="+mn-ea"/>
              <a:cs typeface="+mn-cs"/>
            </a:rPr>
            <a:t>		</a:t>
          </a:r>
          <a:r>
            <a:rPr lang="en-US" sz="1200" b="1" i="1" baseline="0">
              <a:solidFill>
                <a:srgbClr val="7030A0"/>
              </a:solidFill>
              <a:effectLst/>
              <a:latin typeface="+mn-lt"/>
              <a:ea typeface="+mn-ea"/>
              <a:cs typeface="+mn-cs"/>
            </a:rPr>
            <a:t>Note: </a:t>
          </a:r>
          <a:r>
            <a:rPr lang="en-US" sz="1200" b="1" i="1">
              <a:solidFill>
                <a:srgbClr val="7030A0"/>
              </a:solidFill>
              <a:effectLst/>
              <a:latin typeface="+mn-lt"/>
              <a:ea typeface="+mn-ea"/>
              <a:cs typeface="+mn-cs"/>
            </a:rPr>
            <a:t>If you go too far in an impatient, impulsive leap of frustration, you might overshoot the ideal position.  </a:t>
          </a:r>
          <a:endParaRPr lang="en-US" sz="1200">
            <a:solidFill>
              <a:srgbClr val="7030A0"/>
            </a:solidFill>
            <a:effectLst/>
          </a:endParaRPr>
        </a:p>
        <a:p>
          <a:endParaRPr lang="en-US" sz="1400" b="1" baseline="0">
            <a:solidFill>
              <a:srgbClr val="00B050"/>
            </a:solidFill>
            <a:effectLst/>
            <a:latin typeface="+mn-lt"/>
            <a:ea typeface="+mn-ea"/>
            <a:cs typeface="+mn-cs"/>
          </a:endParaRPr>
        </a:p>
        <a:p>
          <a:r>
            <a:rPr lang="en-US" sz="1400" b="1" baseline="0">
              <a:solidFill>
                <a:srgbClr val="00B050"/>
              </a:solidFill>
              <a:effectLst/>
              <a:latin typeface="+mn-lt"/>
              <a:ea typeface="+mn-ea"/>
              <a:cs typeface="+mn-cs"/>
            </a:rPr>
            <a:t>	5c)  If, after making at least a couple of "tweaks" to your focus distance, you are content with the sharpness of Infinity subjects, in the EVF...</a:t>
          </a:r>
        </a:p>
        <a:p>
          <a:endParaRPr lang="en-US" sz="1400" b="1" baseline="0">
            <a:solidFill>
              <a:srgbClr val="00B050"/>
            </a:solidFill>
            <a:effectLst/>
            <a:latin typeface="+mn-lt"/>
            <a:ea typeface="+mn-ea"/>
            <a:cs typeface="+mn-cs"/>
          </a:endParaRPr>
        </a:p>
        <a:p>
          <a:r>
            <a:rPr lang="en-US" sz="1400" b="1" baseline="0">
              <a:solidFill>
                <a:srgbClr val="00B050"/>
              </a:solidFill>
              <a:effectLst/>
              <a:latin typeface="+mn-lt"/>
              <a:ea typeface="+mn-ea"/>
              <a:cs typeface="+mn-cs"/>
            </a:rPr>
            <a:t>	      </a:t>
          </a:r>
          <a:r>
            <a:rPr lang="en-US" sz="1200" b="1" baseline="0">
              <a:solidFill>
                <a:srgbClr val="0070C0"/>
              </a:solidFill>
              <a:effectLst/>
              <a:latin typeface="+mn-lt"/>
              <a:ea typeface="+mn-ea"/>
              <a:cs typeface="+mn-cs"/>
            </a:rPr>
            <a:t>Proceed to Step 6.</a:t>
          </a:r>
          <a:br>
            <a:rPr lang="en-US" sz="1400" b="1" baseline="0">
              <a:solidFill>
                <a:srgbClr val="00B050"/>
              </a:solidFill>
              <a:effectLst/>
              <a:latin typeface="+mn-lt"/>
              <a:ea typeface="+mn-ea"/>
              <a:cs typeface="+mn-cs"/>
            </a:rPr>
          </a:br>
          <a:br>
            <a:rPr lang="en-US" sz="1400" b="1" baseline="0">
              <a:solidFill>
                <a:srgbClr val="00B050"/>
              </a:solidFill>
              <a:effectLst/>
              <a:latin typeface="+mn-lt"/>
              <a:ea typeface="+mn-ea"/>
              <a:cs typeface="+mn-cs"/>
            </a:rPr>
          </a:br>
          <a:r>
            <a:rPr lang="en-US" sz="1400" b="1">
              <a:solidFill>
                <a:srgbClr val="00B050"/>
              </a:solidFill>
              <a:effectLst/>
              <a:latin typeface="+mn-lt"/>
              <a:ea typeface="+mn-ea"/>
              <a:cs typeface="+mn-cs"/>
            </a:rPr>
            <a:t>Step</a:t>
          </a:r>
          <a:r>
            <a:rPr lang="en-US" sz="1400" b="1" baseline="0">
              <a:solidFill>
                <a:srgbClr val="00B050"/>
              </a:solidFill>
              <a:effectLst/>
              <a:latin typeface="+mn-lt"/>
              <a:ea typeface="+mn-ea"/>
              <a:cs typeface="+mn-cs"/>
            </a:rPr>
            <a:t> 6)  Record the focus distance at which Infinity subjects are "acceptable sharp," a the highest magnification in your EVF.  </a:t>
          </a:r>
          <a:br>
            <a:rPr lang="en-US" sz="1400" b="1" baseline="0">
              <a:solidFill>
                <a:srgbClr val="00B050"/>
              </a:solidFill>
              <a:effectLst/>
              <a:latin typeface="+mn-lt"/>
              <a:ea typeface="+mn-ea"/>
              <a:cs typeface="+mn-cs"/>
            </a:rPr>
          </a:br>
          <a:br>
            <a:rPr lang="en-US" sz="1400" b="1" baseline="0">
              <a:solidFill>
                <a:srgbClr val="00B050"/>
              </a:solidFill>
              <a:effectLst/>
              <a:latin typeface="+mn-lt"/>
              <a:ea typeface="+mn-ea"/>
              <a:cs typeface="+mn-cs"/>
            </a:rPr>
          </a:br>
          <a:r>
            <a:rPr lang="en-US" sz="1400" b="1" baseline="0">
              <a:solidFill>
                <a:srgbClr val="00B050"/>
              </a:solidFill>
              <a:effectLst/>
              <a:latin typeface="+mn-lt"/>
              <a:ea typeface="+mn-ea"/>
              <a:cs typeface="+mn-cs"/>
            </a:rPr>
            <a:t>	</a:t>
          </a:r>
          <a:r>
            <a:rPr lang="en-US" sz="1400" b="1" baseline="0">
              <a:solidFill>
                <a:srgbClr val="0070C0"/>
              </a:solidFill>
              <a:effectLst/>
              <a:latin typeface="+mn-lt"/>
              <a:ea typeface="+mn-ea"/>
              <a:cs typeface="+mn-cs"/>
            </a:rPr>
            <a:t>This is your Hyperfocal Distance for this lens, at the f-Number recorded in Step 1.</a:t>
          </a:r>
        </a:p>
        <a:p>
          <a:endParaRPr lang="en-US" sz="1400" b="1" baseline="0">
            <a:solidFill>
              <a:srgbClr val="00B050"/>
            </a:solidFill>
            <a:effectLst/>
            <a:latin typeface="+mn-lt"/>
            <a:ea typeface="+mn-ea"/>
            <a:cs typeface="+mn-cs"/>
          </a:endParaRPr>
        </a:p>
        <a:p>
          <a:r>
            <a:rPr lang="en-US" sz="1200" b="1" baseline="0">
              <a:solidFill>
                <a:srgbClr val="0070C0"/>
              </a:solidFill>
              <a:effectLst/>
              <a:latin typeface="+mn-lt"/>
              <a:ea typeface="+mn-ea"/>
              <a:cs typeface="+mn-cs"/>
            </a:rPr>
            <a:t>	For manual focus lenses, I recommend using a smartphone to take a close-up picture of the lens' focus index, relative to the distance scale (for future reference).</a:t>
          </a:r>
        </a:p>
        <a:p>
          <a:endParaRPr lang="en-US" sz="1200" b="1" baseline="0">
            <a:solidFill>
              <a:srgbClr val="0070C0"/>
            </a:solidFill>
            <a:effectLst/>
            <a:latin typeface="+mn-lt"/>
            <a:ea typeface="+mn-ea"/>
            <a:cs typeface="+mn-cs"/>
          </a:endParaRPr>
        </a:p>
        <a:p>
          <a:r>
            <a:rPr lang="en-US" sz="1200" b="1" baseline="0">
              <a:solidFill>
                <a:srgbClr val="0070C0"/>
              </a:solidFill>
              <a:effectLst/>
              <a:latin typeface="+mn-lt"/>
              <a:ea typeface="+mn-ea"/>
              <a:cs typeface="+mn-cs"/>
            </a:rPr>
            <a:t>	For auto-focus lenses, use the laser distance measure to confirm AND RECORD (on paper?) the distance from the sensor plane of your camera to the subject at which</a:t>
          </a:r>
        </a:p>
        <a:p>
          <a:r>
            <a:rPr lang="en-US" sz="1200" b="1" baseline="0">
              <a:solidFill>
                <a:srgbClr val="0070C0"/>
              </a:solidFill>
              <a:effectLst/>
              <a:latin typeface="+mn-lt"/>
              <a:ea typeface="+mn-ea"/>
              <a:cs typeface="+mn-cs"/>
            </a:rPr>
            <a:t>                          you had most recently used the Back Button Auto-Focus.</a:t>
          </a:r>
          <a:br>
            <a:rPr lang="en-US" sz="1100" b="1" baseline="0">
              <a:solidFill>
                <a:srgbClr val="0070C0"/>
              </a:solidFill>
              <a:effectLst/>
              <a:latin typeface="+mn-lt"/>
              <a:ea typeface="+mn-ea"/>
              <a:cs typeface="+mn-cs"/>
            </a:rPr>
          </a:br>
          <a:r>
            <a:rPr lang="en-US" sz="1400" b="1" baseline="0">
              <a:solidFill>
                <a:srgbClr val="00B050"/>
              </a:solidFill>
              <a:effectLst/>
              <a:latin typeface="+mn-lt"/>
              <a:ea typeface="+mn-ea"/>
              <a:cs typeface="+mn-cs"/>
            </a:rPr>
            <a:t>	     	</a:t>
          </a:r>
          <a:endParaRPr lang="en-US" sz="1400" b="1">
            <a:solidFill>
              <a:srgbClr val="00B050"/>
            </a:solidFill>
          </a:endParaRPr>
        </a:p>
        <a:p>
          <a:r>
            <a:rPr lang="en-US" sz="1600" b="1">
              <a:solidFill>
                <a:srgbClr val="00B050"/>
              </a:solidFill>
              <a:effectLst/>
              <a:latin typeface="+mn-lt"/>
              <a:ea typeface="+mn-ea"/>
              <a:cs typeface="+mn-cs"/>
            </a:rPr>
            <a:t>Step 7</a:t>
          </a:r>
          <a:r>
            <a:rPr lang="en-US" sz="1600" b="1" baseline="0">
              <a:solidFill>
                <a:srgbClr val="00B050"/>
              </a:solidFill>
              <a:effectLst/>
              <a:latin typeface="+mn-lt"/>
              <a:ea typeface="+mn-ea"/>
              <a:cs typeface="+mn-cs"/>
            </a:rPr>
            <a:t> - Leaving the tripod where it is, remove the SD card from the camera, so that you can examine your best test shot (with the sharpest Infinity subject), uncropped, on a 4K monitor or flatscreen TV, from a viewing distance equal to 90% of the screen diagonal.  View the entire image, fullscreen. </a:t>
          </a:r>
          <a:r>
            <a:rPr lang="en-US" sz="1600" b="1" baseline="0">
              <a:solidFill>
                <a:srgbClr val="7030A0"/>
              </a:solidFill>
              <a:effectLst/>
              <a:latin typeface="+mn-lt"/>
              <a:ea typeface="+mn-ea"/>
              <a:cs typeface="+mn-cs"/>
            </a:rPr>
            <a:t>If you are still content with the sharpness of Infinity subjects, you are DONE.  Otherwise, go back to the tripod and Step 5, returning to the 4K monitor or flatscreen TV for all subsequent examinations, instead of relying on the camera's EVF.</a:t>
          </a:r>
          <a:br>
            <a:rPr lang="en-US" sz="1600" b="1" baseline="0">
              <a:solidFill>
                <a:srgbClr val="7030A0"/>
              </a:solidFill>
              <a:effectLst/>
              <a:latin typeface="+mn-lt"/>
              <a:ea typeface="+mn-ea"/>
              <a:cs typeface="+mn-cs"/>
            </a:rPr>
          </a:br>
          <a:br>
            <a:rPr lang="en-US" sz="1600" b="1" baseline="0">
              <a:solidFill>
                <a:srgbClr val="7030A0"/>
              </a:solidFill>
              <a:effectLst/>
              <a:latin typeface="+mn-lt"/>
              <a:ea typeface="+mn-ea"/>
              <a:cs typeface="+mn-cs"/>
            </a:rPr>
          </a:br>
          <a:r>
            <a:rPr lang="en-US" sz="1600" b="1" baseline="0">
              <a:solidFill>
                <a:srgbClr val="00B050"/>
              </a:solidFill>
              <a:effectLst/>
              <a:latin typeface="+mn-lt"/>
              <a:ea typeface="+mn-ea"/>
              <a:cs typeface="+mn-cs"/>
            </a:rPr>
            <a:t>With that lens, you can set the focus at the distance you RECORDED in Step 6, using the f-Number that you selected in Step 1, shooting any and all subject spaces, </a:t>
          </a:r>
          <a:r>
            <a:rPr lang="en-US" sz="1600" b="1" baseline="0">
              <a:solidFill>
                <a:srgbClr val="7030A0"/>
              </a:solidFill>
              <a:effectLst/>
              <a:latin typeface="+mn-lt"/>
              <a:ea typeface="+mn-ea"/>
              <a:cs typeface="+mn-cs"/>
            </a:rPr>
            <a:t>with only one concern - never framing a composition where the Nearest subjects are any closer than ONE HALF your recorded Hyperfocal Distance (for that lens, at that f-Number).</a:t>
          </a:r>
        </a:p>
        <a:p>
          <a:endParaRPr lang="en-US" sz="1600" b="1" baseline="0">
            <a:solidFill>
              <a:srgbClr val="7030A0"/>
            </a:solidFill>
            <a:effectLst/>
            <a:latin typeface="+mn-lt"/>
            <a:ea typeface="+mn-ea"/>
            <a:cs typeface="+mn-cs"/>
          </a:endParaRPr>
        </a:p>
        <a:p>
          <a:r>
            <a:rPr lang="en-US" sz="1400" b="1" baseline="0">
              <a:solidFill>
                <a:srgbClr val="0070C0"/>
              </a:solidFill>
              <a:effectLst/>
              <a:latin typeface="+mn-lt"/>
              <a:ea typeface="+mn-ea"/>
              <a:cs typeface="+mn-cs"/>
            </a:rPr>
            <a:t>For more info, see the </a:t>
          </a:r>
          <a:r>
            <a:rPr lang="en-US" sz="1400" b="1" baseline="0">
              <a:solidFill>
                <a:srgbClr val="00B0F0"/>
              </a:solidFill>
              <a:effectLst/>
              <a:latin typeface="+mn-lt"/>
              <a:ea typeface="+mn-ea"/>
              <a:cs typeface="+mn-cs"/>
            </a:rPr>
            <a:t>Zone Focusing </a:t>
          </a:r>
          <a:r>
            <a:rPr lang="en-US" sz="1400" b="1" baseline="0">
              <a:solidFill>
                <a:srgbClr val="0070C0"/>
              </a:solidFill>
              <a:effectLst/>
              <a:latin typeface="+mn-lt"/>
              <a:ea typeface="+mn-ea"/>
              <a:cs typeface="+mn-cs"/>
            </a:rPr>
            <a:t>tab, below.</a:t>
          </a:r>
          <a:endParaRPr lang="en-US" sz="1600" b="1">
            <a:solidFill>
              <a:srgbClr val="0070C0"/>
            </a:solidFill>
          </a:endParaRPr>
        </a:p>
      </xdr:txBody>
    </xdr:sp>
    <xdr:clientData/>
  </xdr:twoCellAnchor>
  <mc:AlternateContent xmlns:mc="http://schemas.openxmlformats.org/markup-compatibility/2006">
    <mc:Choice xmlns:a14="http://schemas.microsoft.com/office/drawing/2010/main" Requires="a14">
      <xdr:twoCellAnchor editAs="oneCell">
        <xdr:from>
          <xdr:col>1</xdr:col>
          <xdr:colOff>43543</xdr:colOff>
          <xdr:row>96</xdr:row>
          <xdr:rowOff>27214</xdr:rowOff>
        </xdr:from>
        <xdr:to>
          <xdr:col>10</xdr:col>
          <xdr:colOff>571500</xdr:colOff>
          <xdr:row>115</xdr:row>
          <xdr:rowOff>125186</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1200-000001D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283029</xdr:colOff>
          <xdr:row>96</xdr:row>
          <xdr:rowOff>38100</xdr:rowOff>
        </xdr:from>
        <xdr:to>
          <xdr:col>14</xdr:col>
          <xdr:colOff>566057</xdr:colOff>
          <xdr:row>120</xdr:row>
          <xdr:rowOff>168729</xdr:rowOff>
        </xdr:to>
        <xdr:sp macro="" textlink="">
          <xdr:nvSpPr>
            <xdr:cNvPr id="54274" name="Object 2" hidden="1">
              <a:extLst>
                <a:ext uri="{63B3BB69-23CF-44E3-9099-C40C66FF867C}">
                  <a14:compatExt spid="_x0000_s54274"/>
                </a:ext>
                <a:ext uri="{FF2B5EF4-FFF2-40B4-BE49-F238E27FC236}">
                  <a16:creationId xmlns:a16="http://schemas.microsoft.com/office/drawing/2014/main" id="{00000000-0008-0000-1200-000002D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xdr:twoCellAnchor>
    <xdr:from>
      <xdr:col>0</xdr:col>
      <xdr:colOff>212270</xdr:colOff>
      <xdr:row>1</xdr:row>
      <xdr:rowOff>65313</xdr:rowOff>
    </xdr:from>
    <xdr:to>
      <xdr:col>14</xdr:col>
      <xdr:colOff>370114</xdr:colOff>
      <xdr:row>56</xdr:row>
      <xdr:rowOff>119743</xdr:rowOff>
    </xdr:to>
    <xdr:sp macro="" textlink="">
      <xdr:nvSpPr>
        <xdr:cNvPr id="2" name="TextBox 1">
          <a:extLst>
            <a:ext uri="{FF2B5EF4-FFF2-40B4-BE49-F238E27FC236}">
              <a16:creationId xmlns:a16="http://schemas.microsoft.com/office/drawing/2014/main" id="{00000000-0008-0000-1400-000002000000}"/>
            </a:ext>
          </a:extLst>
        </xdr:cNvPr>
        <xdr:cNvSpPr txBox="1"/>
      </xdr:nvSpPr>
      <xdr:spPr>
        <a:xfrm>
          <a:off x="212270" y="250370"/>
          <a:ext cx="8860973" cy="1041763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1">
            <a:solidFill>
              <a:srgbClr val="0070C0"/>
            </a:solidFill>
          </a:endParaRPr>
        </a:p>
        <a:p>
          <a:r>
            <a:rPr lang="en-US" sz="1800" b="1">
              <a:solidFill>
                <a:srgbClr val="00B0F0"/>
              </a:solidFill>
            </a:rPr>
            <a:t>I crafted the following</a:t>
          </a:r>
          <a:r>
            <a:rPr lang="en-US" sz="1800" b="1" baseline="0">
              <a:solidFill>
                <a:srgbClr val="00B0F0"/>
              </a:solidFill>
            </a:rPr>
            <a:t> 31-level nested IF construct, to calculate each of the f-Numbers displayed in the </a:t>
          </a:r>
          <a:r>
            <a:rPr lang="en-US" sz="1800" b="1" i="1" baseline="0">
              <a:solidFill>
                <a:srgbClr val="00B0F0"/>
              </a:solidFill>
            </a:rPr>
            <a:t>Inverted Hyperfocal Distance Table</a:t>
          </a:r>
          <a:r>
            <a:rPr lang="en-US" sz="1800" b="1" baseline="0">
              <a:solidFill>
                <a:srgbClr val="00B0F0"/>
              </a:solidFill>
            </a:rPr>
            <a:t>.</a:t>
          </a:r>
        </a:p>
        <a:p>
          <a:endParaRPr lang="en-US" sz="1800" b="1" baseline="0">
            <a:solidFill>
              <a:srgbClr val="00B0F0"/>
            </a:solidFill>
          </a:endParaRPr>
        </a:p>
        <a:p>
          <a:r>
            <a:rPr lang="en-US" sz="1400" b="1" baseline="0">
              <a:solidFill>
                <a:srgbClr val="0070C0"/>
              </a:solidFill>
            </a:rPr>
            <a:t>What does this accomplish?   </a:t>
          </a:r>
          <a:br>
            <a:rPr lang="en-US" sz="1200" b="1" baseline="0">
              <a:solidFill>
                <a:srgbClr val="0070C0"/>
              </a:solidFill>
            </a:rPr>
          </a:br>
          <a:br>
            <a:rPr lang="en-US" sz="1200" b="1" baseline="0">
              <a:solidFill>
                <a:srgbClr val="0070C0"/>
              </a:solidFill>
            </a:rPr>
          </a:br>
          <a:r>
            <a:rPr lang="en-US" sz="1200" b="1" baseline="0">
              <a:solidFill>
                <a:srgbClr val="0070C0"/>
              </a:solidFill>
            </a:rPr>
            <a:t>All calculated f-Numbers are rounded up to the nearest 1/3rd stop (easily recognized values for those with cameras that display 1/3-stop increments in the viewfinder), only when the calculated value is equal to or greater than 1/6th stop above the "whole" 1/3rd stop beneath it. Otherwise, the lesser 1/3-stop value is displayed (rounding down, when the calculated value is less than 1/6th stop above the lesser value).</a:t>
          </a:r>
          <a:br>
            <a:rPr lang="en-US" sz="1200" b="1" baseline="0">
              <a:solidFill>
                <a:srgbClr val="0070C0"/>
              </a:solidFill>
            </a:rPr>
          </a:br>
          <a:br>
            <a:rPr lang="en-US" sz="1200" b="1" baseline="0">
              <a:solidFill>
                <a:srgbClr val="0070C0"/>
              </a:solidFill>
            </a:rPr>
          </a:br>
          <a:r>
            <a:rPr lang="en-US" sz="1200" b="1" baseline="0">
              <a:solidFill>
                <a:srgbClr val="0070C0"/>
              </a:solidFill>
            </a:rPr>
            <a:t>It also displays "D" for any calculated f-Number that is more than one stop greater than the f-Number at which Diffraction would begin to inhibit the user's specified Desired Final Image Resolution, at their Anticipated Enlargement Factor and Minimum Anticipated Viewing Distance. This allows the user to venture as far as one stop into "Diffractionville," while not displaying f-Numbers that would cause even worse visible diffraction (as established by the user's well-quantified requirements).</a:t>
          </a:r>
          <a:br>
            <a:rPr lang="en-US" sz="1200" b="1" baseline="0">
              <a:solidFill>
                <a:srgbClr val="0070C0"/>
              </a:solidFill>
            </a:rPr>
          </a:br>
          <a:br>
            <a:rPr lang="en-US" sz="1200" b="1" baseline="0">
              <a:solidFill>
                <a:srgbClr val="0070C0"/>
              </a:solidFill>
            </a:rPr>
          </a:br>
          <a:r>
            <a:rPr lang="en-US" sz="1200" b="1" baseline="0">
              <a:solidFill>
                <a:srgbClr val="0070C0"/>
              </a:solidFill>
            </a:rPr>
            <a:t>This example is from the top-left cell of the table, which was then copied to all the other cells in the table:</a:t>
          </a:r>
          <a:br>
            <a:rPr lang="en-US" sz="1200" b="1" baseline="0">
              <a:solidFill>
                <a:srgbClr val="0070C0"/>
              </a:solidFill>
            </a:rPr>
          </a:br>
          <a:br>
            <a:rPr lang="en-US" sz="1200" b="1" baseline="0">
              <a:solidFill>
                <a:srgbClr val="0070C0"/>
              </a:solidFill>
            </a:rPr>
          </a:br>
          <a:r>
            <a:rPr lang="en-US" sz="1100" b="0" baseline="0">
              <a:solidFill>
                <a:sysClr val="windowText" lastClr="000000"/>
              </a:solidFill>
            </a:rPr>
            <a:t>=IF(((10000-$C276)/$C276/10000/2*(G$275^2/$U$272)/304.8)&gt;(1.4142*$D$245),"D",IF(((10000-$C276)/$C276/10000/2*(G$275^2/$U$272)/304.8)&gt;(28.5*1.061231),"32.0",IF(((10000-$C276)/$C276/10000/2*(G$275^2/$U$272)/304.8)&gt;(25.4*1.061231),"28.5",IF(((10000-$C276)/$C276/10000/2*(G$275^2/$U$272)/304.8)&gt;(22.6*1.061231),"25.4",IF(((10000-$C276)/$C276/10000/2*(G$275^2/$U$272)/304.8)&gt;(20.2*1.061231),"22.6",IF(((10000-$C276)/$C276/10000/2*(G$275^2/$U$272)/304.8)&gt;(18*1.061231),"20.2",IF(((10000-$C276)/$C276/10000/2*(G$275^2/$U$272)/304.8)&gt;(16*1.061231),"18.0",IF(((10000-$C276)/$C276/10000/2*(G$275^2/$U$272)/304.8)&gt;(14.3*1.061231),"16.0",IF(((10000-$C276)/$C276/10000/2*(G$275^2/$U$272)/304.8)&gt;(12.7*1.061231),"14.3",IF(((10000-$C276)/$C276/10000/2*(G$275^2/$U$272)/304.8)&gt;(11.3*1.061231),"12.7",IF(((10000-$C276)/$C276/10000/2*(G$275^2/$U$272)/304.8)&gt;(10.1*1.061231),"11.3",IF(((10000-$C276)/$C276/10000/2*(G$275^2/$U$272)/304.8)&gt;(9*1.061231),"10.1",IF(((10000-$C276)/$C276/10000/2*(G$275^2/$U$272)/304.8)&gt;(8*1.061231),"9.0",IF(((10000-$C276)/$C276/10000/2*(G$275^2/$U$272)/304.8)&gt;(7.1*1.061231),"8.0",IF(((10000-$C276)/$C276/10000/2*(G$275^2/$U$272)/304.8)&gt;(6.3*1.061231),"7.1",IF(((10000-$C276)/$C276/10000/2*(G$275^2/$U$272)/304.8)&gt;(5.7*1.061231),"6.3",IF(((10000-$C276)/$C276/10000/2*(G$275^2/$U$272)/304.8)&gt;(5*1.061231),"5.7",IF(((10000-$C276)/$C276/10000/2*(G$275^2/$U$272)/304.8)&gt;(4.5*1.061231),"5.0",IF(((10000-$C276)/$C276/10000/2*(G$275^2/$U$272)/304.8)&gt;(4*1.061231),"4.5",IF(((10000-$C276)/$C276/10000/2*(G$275^2/$U$272)/304.8)&gt;(3.6*1.061231),"4.0",IF(((10000-$C276)/$C276/10000/2*(G$275^2/$U$272)/304.8)&gt;(3.2*1.061231),"3.6",IF(((10000-$C276)/$C276/10000/2*(G$275^2/$U$272)/304.8)&gt;(2.8*1.061231),"3.2",IF(((10000-$C276)/$C276/10000/2*(G$275^2/$U$272)/304.8)&gt;(2.5*1.061231),"2.8",IF(((10000-$C276)/$C276/10000/2*(G$275^2/$U$272)/304.8)&gt;(2.2*1.061231),"2.5",IF(((10000-$C276)/$C276/10000/2*(G$275^2/$U$272)/304.8)&gt;(2*1.061231),"2.2",IF(((10000-$C276)/$C276/10000/2*(G$275^2/$U$272)/304.8)&gt;(1.8*1.061231),"2.0",IF(((10000-$C276)/$C276/10000/2*(G$275^2/$U$272)/304.8)&gt;(1.6*1.061231),"1.8",IF(((10000-$C276)/$C276/10000/2*(G$275^2/$U$272)/304.8)&gt;(1.4*1.061231),"1.6",IF(((10000-$C276)/$C276/10000/2*(G$275^2/$U$272)/304.8)&gt;(1.3*1.061231),"1.4",IF(((10000-$C276)/$C276/10000/2*(G$275^2/$U$272)/304.8)&gt;(1.1*1.061231),"1.3",IF(((10000-$C276)/$C276/10000/2*(G$275^2/$U$272)/304.8)&gt;(1*1.061231),"1.1",(10000-$C276)/$C276/10000/2*(G$275^2/$U$272)/304.8)))))))))))))))))))))))))))))))</a:t>
          </a:r>
        </a:p>
        <a:p>
          <a:br>
            <a:rPr lang="en-US" sz="1200" b="1" baseline="0">
              <a:solidFill>
                <a:sysClr val="windowText" lastClr="000000"/>
              </a:solidFill>
            </a:rPr>
          </a:br>
          <a:r>
            <a:rPr lang="en-US" sz="1200" b="1" i="0" u="none" strike="noStrike">
              <a:solidFill>
                <a:srgbClr val="0070C0"/>
              </a:solidFill>
              <a:effectLst/>
              <a:latin typeface="+mn-lt"/>
              <a:ea typeface="+mn-ea"/>
              <a:cs typeface="+mn-cs"/>
            </a:rPr>
            <a:t>Before rounding to the nearest 1/3rd stop, the f-Numbers seen in the Inverted Hyperfocal Distance Table are calculated using the standard equation for Depth of Field.</a:t>
          </a:r>
          <a:r>
            <a:rPr lang="en-US" sz="1200" b="1" i="0" u="none" strike="noStrike" baseline="0">
              <a:solidFill>
                <a:srgbClr val="0070C0"/>
              </a:solidFill>
              <a:effectLst/>
              <a:latin typeface="+mn-lt"/>
              <a:ea typeface="+mn-ea"/>
              <a:cs typeface="+mn-cs"/>
            </a:rPr>
            <a:t>  This equation is embodied within each of the 27 IF clauses:</a:t>
          </a:r>
          <a:endParaRPr lang="en-US" sz="1200" b="1">
            <a:solidFill>
              <a:srgbClr val="0070C0"/>
            </a:solidFill>
          </a:endParaRPr>
        </a:p>
        <a:p>
          <a:endParaRPr lang="en-US" sz="1100" b="1" i="0" u="none" strike="noStrike">
            <a:solidFill>
              <a:schemeClr val="dk1"/>
            </a:solidFill>
            <a:effectLst/>
            <a:latin typeface="+mn-lt"/>
            <a:ea typeface="+mn-ea"/>
            <a:cs typeface="+mn-cs"/>
          </a:endParaRPr>
        </a:p>
        <a:p>
          <a:r>
            <a:rPr lang="en-US" sz="1100" b="1" i="0" u="none" strike="noStrike">
              <a:solidFill>
                <a:schemeClr val="dk1"/>
              </a:solidFill>
              <a:effectLst/>
              <a:latin typeface="+mn-lt"/>
              <a:ea typeface="+mn-ea"/>
              <a:cs typeface="+mn-cs"/>
            </a:rPr>
            <a:t>     f-Number = (Far - Near)/Near/Far)/2*(FL^2/CoC)</a:t>
          </a:r>
          <a:r>
            <a:rPr lang="en-US"/>
            <a:t> </a:t>
          </a:r>
          <a:endParaRPr lang="en-US" sz="1100"/>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image" Target="../media/image1.emf"/><Relationship Id="rId3" Type="http://schemas.openxmlformats.org/officeDocument/2006/relationships/hyperlink" Target="https://www.amazon.com/Bosch-Distance-Measure-165-Feet-GLM165-40/dp/B076C3TB8P/" TargetMode="External"/><Relationship Id="rId7" Type="http://schemas.openxmlformats.org/officeDocument/2006/relationships/oleObject" Target="../embeddings/oleObject1.bin"/><Relationship Id="rId12" Type="http://schemas.openxmlformats.org/officeDocument/2006/relationships/image" Target="../media/image3.emf"/><Relationship Id="rId2" Type="http://schemas.openxmlformats.org/officeDocument/2006/relationships/hyperlink" Target="https://www.dpreview.com/forums/post/68414154" TargetMode="External"/><Relationship Id="rId1" Type="http://schemas.openxmlformats.org/officeDocument/2006/relationships/hyperlink" Target="http://www.accessz.com/" TargetMode="External"/><Relationship Id="rId6" Type="http://schemas.openxmlformats.org/officeDocument/2006/relationships/vmlDrawing" Target="../drawings/vmlDrawing1.vml"/><Relationship Id="rId11" Type="http://schemas.openxmlformats.org/officeDocument/2006/relationships/oleObject" Target="../embeddings/oleObject3.bin"/><Relationship Id="rId5" Type="http://schemas.openxmlformats.org/officeDocument/2006/relationships/drawing" Target="../drawings/drawing1.xml"/><Relationship Id="rId10" Type="http://schemas.openxmlformats.org/officeDocument/2006/relationships/image" Target="../media/image2.emf"/><Relationship Id="rId4" Type="http://schemas.openxmlformats.org/officeDocument/2006/relationships/printerSettings" Target="../printerSettings/printerSettings1.bin"/><Relationship Id="rId9" Type="http://schemas.openxmlformats.org/officeDocument/2006/relationships/oleObject" Target="../embeddings/oleObject2.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en.wikipedia.org/wiki/Circle_of_confusion" TargetMode="External"/><Relationship Id="rId1" Type="http://schemas.openxmlformats.org/officeDocument/2006/relationships/hyperlink" Target="http://www.accessz.com/"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www.ephotozine.com/" TargetMode="External"/><Relationship Id="rId13" Type="http://schemas.openxmlformats.org/officeDocument/2006/relationships/hyperlink" Target="https://opticallimits.com/sony/sigma-16mm-f-1-4-dc-dn-contemporary-review/" TargetMode="External"/><Relationship Id="rId18" Type="http://schemas.openxmlformats.org/officeDocument/2006/relationships/printerSettings" Target="../printerSettings/printerSettings3.bin"/><Relationship Id="rId26" Type="http://schemas.openxmlformats.org/officeDocument/2006/relationships/image" Target="../media/image3.emf"/><Relationship Id="rId3" Type="http://schemas.openxmlformats.org/officeDocument/2006/relationships/hyperlink" Target="https://www.digicamdb.com/" TargetMode="External"/><Relationship Id="rId21" Type="http://schemas.openxmlformats.org/officeDocument/2006/relationships/oleObject" Target="../embeddings/oleObject4.bin"/><Relationship Id="rId7" Type="http://schemas.openxmlformats.org/officeDocument/2006/relationships/hyperlink" Target="https://www.imatest.com/imaging/sharpness/" TargetMode="External"/><Relationship Id="rId12" Type="http://schemas.openxmlformats.org/officeDocument/2006/relationships/hyperlink" Target="https://en.wikipedia.org/wiki/Circle_of_confusion" TargetMode="External"/><Relationship Id="rId17" Type="http://schemas.openxmlformats.org/officeDocument/2006/relationships/hyperlink" Target="https://www.amazon.com/Bosch-Distance-Measure-165-Feet-GLM165-40/dp/B076C3TB8P/" TargetMode="External"/><Relationship Id="rId25" Type="http://schemas.openxmlformats.org/officeDocument/2006/relationships/oleObject" Target="../embeddings/oleObject6.bin"/><Relationship Id="rId2" Type="http://schemas.openxmlformats.org/officeDocument/2006/relationships/hyperlink" Target="https://www.ephotozine.com/article/sony-e-10-20mm-f-4-pz-g-lens-review-36095/performance" TargetMode="External"/><Relationship Id="rId16" Type="http://schemas.openxmlformats.org/officeDocument/2006/relationships/hyperlink" Target="https://www.digicamdb.com/" TargetMode="External"/><Relationship Id="rId20" Type="http://schemas.openxmlformats.org/officeDocument/2006/relationships/vmlDrawing" Target="../drawings/vmlDrawing2.vml"/><Relationship Id="rId1" Type="http://schemas.openxmlformats.org/officeDocument/2006/relationships/hyperlink" Target="https://www.largeformatphotography.info/archives/JacobsonLensTutorial.pdf" TargetMode="External"/><Relationship Id="rId6" Type="http://schemas.openxmlformats.org/officeDocument/2006/relationships/hyperlink" Target="https://photographylife.com/lens-reviews" TargetMode="External"/><Relationship Id="rId11" Type="http://schemas.openxmlformats.org/officeDocument/2006/relationships/hyperlink" Target="http://www.accessz.com/" TargetMode="External"/><Relationship Id="rId24" Type="http://schemas.openxmlformats.org/officeDocument/2006/relationships/image" Target="../media/image2.emf"/><Relationship Id="rId5" Type="http://schemas.openxmlformats.org/officeDocument/2006/relationships/hyperlink" Target="https://photozone.de/Reviews" TargetMode="External"/><Relationship Id="rId15" Type="http://schemas.openxmlformats.org/officeDocument/2006/relationships/hyperlink" Target="https://www.digicamdb.com/" TargetMode="External"/><Relationship Id="rId23" Type="http://schemas.openxmlformats.org/officeDocument/2006/relationships/oleObject" Target="../embeddings/oleObject5.bin"/><Relationship Id="rId10" Type="http://schemas.openxmlformats.org/officeDocument/2006/relationships/hyperlink" Target="https://www.amazon.com/Bosch-Distance-Measure-165-Feet-GLM165-40/dp/B076C3TB8P/" TargetMode="External"/><Relationship Id="rId19" Type="http://schemas.openxmlformats.org/officeDocument/2006/relationships/drawing" Target="../drawings/drawing2.xml"/><Relationship Id="rId4" Type="http://schemas.openxmlformats.org/officeDocument/2006/relationships/hyperlink" Target="note:%20%20DXOMARK%20does%20not%20use%20Imatest%20MTF50%20LW/PH%20scores%20to%20measure%20resolution." TargetMode="External"/><Relationship Id="rId9" Type="http://schemas.openxmlformats.org/officeDocument/2006/relationships/hyperlink" Target="https://opticallimits.com/" TargetMode="External"/><Relationship Id="rId14" Type="http://schemas.openxmlformats.org/officeDocument/2006/relationships/hyperlink" Target="https://www.ephotozine.com/article/laowa-9mm-f-2-8-zero-d-review-32134" TargetMode="External"/><Relationship Id="rId22" Type="http://schemas.openxmlformats.org/officeDocument/2006/relationships/image" Target="../media/image5.emf"/></Relationships>
</file>

<file path=xl/worksheets/_rels/sheet4.xml.rels><?xml version="1.0" encoding="UTF-8" standalone="yes"?>
<Relationships xmlns="http://schemas.openxmlformats.org/package/2006/relationships"><Relationship Id="rId8" Type="http://schemas.openxmlformats.org/officeDocument/2006/relationships/vmlDrawing" Target="../drawings/vmlDrawing3.vml"/><Relationship Id="rId13" Type="http://schemas.openxmlformats.org/officeDocument/2006/relationships/oleObject" Target="../embeddings/oleObject9.bin"/><Relationship Id="rId3" Type="http://schemas.openxmlformats.org/officeDocument/2006/relationships/hyperlink" Target="https://www.digicamdb.com/" TargetMode="External"/><Relationship Id="rId7" Type="http://schemas.openxmlformats.org/officeDocument/2006/relationships/drawing" Target="../drawings/drawing3.xml"/><Relationship Id="rId12" Type="http://schemas.openxmlformats.org/officeDocument/2006/relationships/image" Target="../media/image3.emf"/><Relationship Id="rId2" Type="http://schemas.openxmlformats.org/officeDocument/2006/relationships/hyperlink" Target="https://www.amazon.com/Bosch-Distance-Measure-165-Feet-GLM165-40/dp/B076C3TB8P/" TargetMode="External"/><Relationship Id="rId1" Type="http://schemas.openxmlformats.org/officeDocument/2006/relationships/hyperlink" Target="https://www.amazon.com/Bosch-Distance-Measure-165-Feet-GLM165-40/dp/B076C3TB8P/" TargetMode="External"/><Relationship Id="rId6" Type="http://schemas.openxmlformats.org/officeDocument/2006/relationships/printerSettings" Target="../printerSettings/printerSettings4.bin"/><Relationship Id="rId11" Type="http://schemas.openxmlformats.org/officeDocument/2006/relationships/oleObject" Target="../embeddings/oleObject8.bin"/><Relationship Id="rId5" Type="http://schemas.openxmlformats.org/officeDocument/2006/relationships/hyperlink" Target="http://www.accessz.com/" TargetMode="External"/><Relationship Id="rId10" Type="http://schemas.openxmlformats.org/officeDocument/2006/relationships/image" Target="../media/image2.emf"/><Relationship Id="rId4" Type="http://schemas.openxmlformats.org/officeDocument/2006/relationships/hyperlink" Target="https://www.digicamdb.com/" TargetMode="External"/><Relationship Id="rId9" Type="http://schemas.openxmlformats.org/officeDocument/2006/relationships/oleObject" Target="../embeddings/oleObject7.bin"/><Relationship Id="rId14" Type="http://schemas.openxmlformats.org/officeDocument/2006/relationships/image" Target="../media/image5.emf"/></Relationships>
</file>

<file path=xl/worksheets/_rels/sheet5.xml.rels><?xml version="1.0" encoding="UTF-8" standalone="yes"?>
<Relationships xmlns="http://schemas.openxmlformats.org/package/2006/relationships"><Relationship Id="rId3" Type="http://schemas.openxmlformats.org/officeDocument/2006/relationships/hyperlink" Target="http://www.accessz.com/" TargetMode="External"/><Relationship Id="rId2" Type="http://schemas.openxmlformats.org/officeDocument/2006/relationships/hyperlink" Target="https://www.digicamdb.com/" TargetMode="External"/><Relationship Id="rId1" Type="http://schemas.openxmlformats.org/officeDocument/2006/relationships/hyperlink" Target="https://www.digicamdb.com/" TargetMode="External"/><Relationship Id="rId5" Type="http://schemas.openxmlformats.org/officeDocument/2006/relationships/drawing" Target="../drawings/drawing4.xml"/><Relationship Id="rId4"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8" Type="http://schemas.openxmlformats.org/officeDocument/2006/relationships/hyperlink" Target="https://www.photopills.com/calculators" TargetMode="External"/><Relationship Id="rId3" Type="http://schemas.openxmlformats.org/officeDocument/2006/relationships/hyperlink" Target="https://www.photopills.com/calculators/hyperfocal-table" TargetMode="External"/><Relationship Id="rId7" Type="http://schemas.openxmlformats.org/officeDocument/2006/relationships/hyperlink" Target="https://www.dpreview.com/forums/post/68414194" TargetMode="External"/><Relationship Id="rId2" Type="http://schemas.openxmlformats.org/officeDocument/2006/relationships/hyperlink" Target="https://www.photopills.com/calculators/coc" TargetMode="External"/><Relationship Id="rId1" Type="http://schemas.openxmlformats.org/officeDocument/2006/relationships/hyperlink" Target="https://www.photopills.com/calculators/dof-advanced" TargetMode="External"/><Relationship Id="rId6" Type="http://schemas.openxmlformats.org/officeDocument/2006/relationships/hyperlink" Target="https://www.photopills.com/calculators/diffraction" TargetMode="External"/><Relationship Id="rId5" Type="http://schemas.openxmlformats.org/officeDocument/2006/relationships/hyperlink" Target="https://www.photopills.com/calculators/diffraction" TargetMode="External"/><Relationship Id="rId4" Type="http://schemas.openxmlformats.org/officeDocument/2006/relationships/hyperlink" Target="https://www.photopills.com/calculators/dof" TargetMode="External"/><Relationship Id="rId9" Type="http://schemas.openxmlformats.org/officeDocument/2006/relationships/hyperlink" Target="https://www.dpreview.com/forums/post/68414154" TargetMode="External"/></Relationships>
</file>

<file path=xl/worksheets/_rels/sheet12.xml.rels><?xml version="1.0" encoding="UTF-8" standalone="yes"?>
<Relationships xmlns="http://schemas.openxmlformats.org/package/2006/relationships"><Relationship Id="rId3" Type="http://schemas.openxmlformats.org/officeDocument/2006/relationships/oleObject" Target="../embeddings/oleObject10.bin"/><Relationship Id="rId2" Type="http://schemas.openxmlformats.org/officeDocument/2006/relationships/vmlDrawing" Target="../drawings/vmlDrawing4.vml"/><Relationship Id="rId1" Type="http://schemas.openxmlformats.org/officeDocument/2006/relationships/drawing" Target="../drawings/drawing9.xml"/><Relationship Id="rId4" Type="http://schemas.openxmlformats.org/officeDocument/2006/relationships/image" Target="../media/image11.emf"/></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6.xml.rels><?xml version="1.0" encoding="UTF-8" standalone="yes"?>
<Relationships xmlns="http://schemas.openxmlformats.org/package/2006/relationships"><Relationship Id="rId8" Type="http://schemas.openxmlformats.org/officeDocument/2006/relationships/oleObject" Target="../embeddings/oleObject11.bin"/><Relationship Id="rId3" Type="http://schemas.openxmlformats.org/officeDocument/2006/relationships/hyperlink" Target="https://lenspire.zeiss.com/photo/en/article/depth-of-field-and-manual-focusing/" TargetMode="External"/><Relationship Id="rId7" Type="http://schemas.openxmlformats.org/officeDocument/2006/relationships/vmlDrawing" Target="../drawings/vmlDrawing5.vml"/><Relationship Id="rId2" Type="http://schemas.openxmlformats.org/officeDocument/2006/relationships/hyperlink" Target="https://www.largeformatphotography.info/archives/JacobsonLensTutorial.pdf" TargetMode="External"/><Relationship Id="rId1" Type="http://schemas.openxmlformats.org/officeDocument/2006/relationships/hyperlink" Target="https://en.wikipedia.org/wiki/Circle_of_confusion" TargetMode="External"/><Relationship Id="rId6" Type="http://schemas.openxmlformats.org/officeDocument/2006/relationships/drawing" Target="../drawings/drawing13.xml"/><Relationship Id="rId5" Type="http://schemas.openxmlformats.org/officeDocument/2006/relationships/printerSettings" Target="../printerSettings/printerSettings10.bin"/><Relationship Id="rId4" Type="http://schemas.openxmlformats.org/officeDocument/2006/relationships/hyperlink" Target="https://www.dofmaster.com/" TargetMode="External"/><Relationship Id="rId9" Type="http://schemas.openxmlformats.org/officeDocument/2006/relationships/image" Target="../media/image18.emf"/></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sites.google.com/site/marclevoylectures/applets/depth-of-field" TargetMode="External"/></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5.xml"/><Relationship Id="rId1" Type="http://schemas.openxmlformats.org/officeDocument/2006/relationships/hyperlink" Target="https://www.largeformatphotography.info/archives/JacobsonLensTutorial.pdf" TargetMode="External"/><Relationship Id="rId5" Type="http://schemas.openxmlformats.org/officeDocument/2006/relationships/image" Target="../media/image22.emf"/><Relationship Id="rId4" Type="http://schemas.openxmlformats.org/officeDocument/2006/relationships/oleObject" Target="../embeddings/oleObject12.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7.vml"/><Relationship Id="rId7" Type="http://schemas.openxmlformats.org/officeDocument/2006/relationships/image" Target="../media/image3.emf"/><Relationship Id="rId2" Type="http://schemas.openxmlformats.org/officeDocument/2006/relationships/drawing" Target="../drawings/drawing16.xml"/><Relationship Id="rId1" Type="http://schemas.openxmlformats.org/officeDocument/2006/relationships/hyperlink" Target="https://www.amazon.com/Bosch-Distance-Measure-165-Feet-GLM165-40/dp/B076C3TB8P/" TargetMode="External"/><Relationship Id="rId6" Type="http://schemas.openxmlformats.org/officeDocument/2006/relationships/oleObject" Target="../embeddings/oleObject14.bin"/><Relationship Id="rId5" Type="http://schemas.openxmlformats.org/officeDocument/2006/relationships/image" Target="../media/image2.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C4A81-1825-481D-99D8-2B70B6F4F9EB}">
  <dimension ref="A1:AA183"/>
  <sheetViews>
    <sheetView showGridLines="0" tabSelected="1" workbookViewId="0"/>
  </sheetViews>
  <sheetFormatPr defaultRowHeight="14.6" x14ac:dyDescent="0.4"/>
  <cols>
    <col min="1" max="1" width="2.765625" customWidth="1"/>
    <col min="24" max="24" width="9.23046875" customWidth="1"/>
  </cols>
  <sheetData>
    <row r="1" spans="1:23" x14ac:dyDescent="0.4">
      <c r="A1" s="158"/>
    </row>
    <row r="2" spans="1:23" ht="21" customHeight="1" x14ac:dyDescent="0.5">
      <c r="B2" s="312" t="s">
        <v>525</v>
      </c>
      <c r="C2" s="2"/>
      <c r="N2" s="357" t="s">
        <v>589</v>
      </c>
      <c r="U2" s="4" t="s">
        <v>0</v>
      </c>
    </row>
    <row r="3" spans="1:23" ht="9.4499999999999993" customHeight="1" x14ac:dyDescent="0.5">
      <c r="B3" s="341"/>
      <c r="N3" s="342"/>
    </row>
    <row r="4" spans="1:23" ht="21" customHeight="1" x14ac:dyDescent="0.4">
      <c r="B4" s="434" t="s">
        <v>598</v>
      </c>
      <c r="C4" s="432"/>
      <c r="D4" s="432"/>
      <c r="E4" s="432"/>
      <c r="F4" s="432"/>
      <c r="G4" s="432"/>
      <c r="H4" s="432"/>
      <c r="I4" s="432"/>
      <c r="J4" s="432"/>
      <c r="K4" s="432"/>
      <c r="L4" s="432"/>
      <c r="M4" s="432"/>
      <c r="N4" s="433"/>
      <c r="O4" s="432"/>
      <c r="P4" s="432"/>
      <c r="Q4" s="432"/>
      <c r="R4" s="432"/>
      <c r="S4" s="432"/>
      <c r="T4" s="432"/>
      <c r="U4" s="432"/>
      <c r="V4" s="432"/>
      <c r="W4" s="432"/>
    </row>
    <row r="5" spans="1:23" ht="9" customHeight="1" x14ac:dyDescent="0.5">
      <c r="B5" s="341"/>
      <c r="N5" s="342"/>
    </row>
    <row r="6" spans="1:23" ht="18.45" x14ac:dyDescent="0.5">
      <c r="B6" s="341" t="s">
        <v>550</v>
      </c>
    </row>
    <row r="7" spans="1:23" ht="18.45" x14ac:dyDescent="0.5">
      <c r="B7" s="341" t="s">
        <v>542</v>
      </c>
    </row>
    <row r="8" spans="1:23" ht="18.45" x14ac:dyDescent="0.5">
      <c r="B8" s="341" t="s">
        <v>541</v>
      </c>
    </row>
    <row r="9" spans="1:23" ht="9" customHeight="1" x14ac:dyDescent="0.5">
      <c r="B9" s="2"/>
      <c r="C9" s="2"/>
      <c r="L9" s="4"/>
    </row>
    <row r="10" spans="1:23" ht="16.3" customHeight="1" x14ac:dyDescent="0.5">
      <c r="B10" s="2"/>
      <c r="C10" s="2"/>
      <c r="L10" s="4"/>
    </row>
    <row r="11" spans="1:23" ht="16.3" customHeight="1" x14ac:dyDescent="0.5">
      <c r="B11" s="2"/>
      <c r="C11" s="2"/>
      <c r="L11" s="4"/>
    </row>
    <row r="12" spans="1:23" ht="16.3" customHeight="1" x14ac:dyDescent="0.5">
      <c r="B12" s="2"/>
      <c r="C12" s="2"/>
      <c r="L12" s="4"/>
    </row>
    <row r="13" spans="1:23" ht="16.3" customHeight="1" x14ac:dyDescent="0.5">
      <c r="B13" s="2"/>
      <c r="C13" s="2"/>
      <c r="L13" s="4"/>
    </row>
    <row r="14" spans="1:23" ht="16.3" customHeight="1" x14ac:dyDescent="0.5">
      <c r="B14" s="2"/>
      <c r="C14" s="2"/>
      <c r="L14" s="4"/>
    </row>
    <row r="15" spans="1:23" ht="16.3" customHeight="1" x14ac:dyDescent="0.5">
      <c r="B15" s="2"/>
      <c r="C15" s="2"/>
      <c r="L15" s="4"/>
    </row>
    <row r="16" spans="1:23" ht="16.3" customHeight="1" x14ac:dyDescent="0.5">
      <c r="B16" s="2"/>
      <c r="C16" s="2"/>
      <c r="L16" s="4"/>
    </row>
    <row r="17" spans="2:12" ht="16.3" customHeight="1" x14ac:dyDescent="0.5">
      <c r="B17" s="2"/>
      <c r="C17" s="2"/>
      <c r="L17" s="4"/>
    </row>
    <row r="18" spans="2:12" ht="16.3" customHeight="1" x14ac:dyDescent="0.5">
      <c r="B18" s="2"/>
      <c r="C18" s="2"/>
      <c r="L18" s="4"/>
    </row>
    <row r="19" spans="2:12" ht="16.3" customHeight="1" x14ac:dyDescent="0.5">
      <c r="B19" s="2"/>
      <c r="C19" s="2"/>
      <c r="L19" s="4"/>
    </row>
    <row r="20" spans="2:12" ht="16.3" customHeight="1" x14ac:dyDescent="0.5">
      <c r="B20" s="2"/>
      <c r="C20" s="2"/>
      <c r="L20" s="4"/>
    </row>
    <row r="21" spans="2:12" ht="16.3" customHeight="1" x14ac:dyDescent="0.5">
      <c r="B21" s="2"/>
      <c r="C21" s="2"/>
      <c r="L21" s="4"/>
    </row>
    <row r="22" spans="2:12" ht="16.3" customHeight="1" x14ac:dyDescent="0.5">
      <c r="B22" s="2"/>
      <c r="C22" s="2"/>
      <c r="L22" s="4"/>
    </row>
    <row r="23" spans="2:12" ht="16.3" customHeight="1" x14ac:dyDescent="0.5">
      <c r="B23" s="2"/>
      <c r="C23" s="2"/>
      <c r="L23" s="4"/>
    </row>
    <row r="24" spans="2:12" ht="16.3" customHeight="1" x14ac:dyDescent="0.5">
      <c r="B24" s="2"/>
      <c r="C24" s="2"/>
      <c r="L24" s="4"/>
    </row>
    <row r="25" spans="2:12" ht="16.3" customHeight="1" x14ac:dyDescent="0.5">
      <c r="B25" s="2"/>
      <c r="C25" s="2"/>
      <c r="L25" s="4"/>
    </row>
    <row r="26" spans="2:12" ht="16.3" customHeight="1" x14ac:dyDescent="0.5">
      <c r="B26" s="2"/>
      <c r="C26" s="2"/>
      <c r="L26" s="4"/>
    </row>
    <row r="27" spans="2:12" ht="16.3" customHeight="1" x14ac:dyDescent="0.5">
      <c r="B27" s="2"/>
      <c r="C27" s="2"/>
      <c r="L27" s="4"/>
    </row>
    <row r="28" spans="2:12" ht="16.3" customHeight="1" x14ac:dyDescent="0.5">
      <c r="B28" s="2"/>
      <c r="C28" s="2"/>
      <c r="L28" s="4"/>
    </row>
    <row r="29" spans="2:12" ht="16.3" customHeight="1" x14ac:dyDescent="0.5">
      <c r="B29" s="2"/>
      <c r="C29" s="2"/>
      <c r="L29" s="4"/>
    </row>
    <row r="30" spans="2:12" ht="16.3" customHeight="1" x14ac:dyDescent="0.5">
      <c r="B30" s="2"/>
      <c r="C30" s="2"/>
      <c r="L30" s="4"/>
    </row>
    <row r="31" spans="2:12" ht="16.3" customHeight="1" x14ac:dyDescent="0.5">
      <c r="B31" s="2"/>
      <c r="C31" s="2"/>
      <c r="L31" s="4"/>
    </row>
    <row r="32" spans="2:12" ht="16.3" customHeight="1" x14ac:dyDescent="0.5">
      <c r="B32" s="2"/>
      <c r="C32" s="2"/>
      <c r="L32" s="4"/>
    </row>
    <row r="33" spans="2:12" ht="16.3" customHeight="1" x14ac:dyDescent="0.5">
      <c r="B33" s="2"/>
      <c r="C33" s="2"/>
      <c r="L33" s="4"/>
    </row>
    <row r="34" spans="2:12" ht="16.3" customHeight="1" x14ac:dyDescent="0.5">
      <c r="B34" s="2"/>
      <c r="C34" s="2"/>
      <c r="L34" s="4"/>
    </row>
    <row r="35" spans="2:12" ht="16.3" customHeight="1" x14ac:dyDescent="0.5">
      <c r="B35" s="2"/>
      <c r="C35" s="2"/>
      <c r="L35" s="4"/>
    </row>
    <row r="36" spans="2:12" ht="16.3" customHeight="1" x14ac:dyDescent="0.5">
      <c r="B36" s="2"/>
      <c r="C36" s="2"/>
      <c r="L36" s="4"/>
    </row>
    <row r="37" spans="2:12" ht="16.3" customHeight="1" x14ac:dyDescent="0.5">
      <c r="B37" s="2"/>
      <c r="C37" s="2"/>
      <c r="L37" s="4"/>
    </row>
    <row r="38" spans="2:12" ht="16.3" customHeight="1" x14ac:dyDescent="0.5">
      <c r="B38" s="2"/>
      <c r="C38" s="2"/>
      <c r="L38" s="4"/>
    </row>
    <row r="39" spans="2:12" ht="16.3" customHeight="1" x14ac:dyDescent="0.5">
      <c r="B39" s="2"/>
      <c r="C39" s="2"/>
      <c r="L39" s="4"/>
    </row>
    <row r="40" spans="2:12" ht="16.3" customHeight="1" x14ac:dyDescent="0.5">
      <c r="B40" s="2"/>
      <c r="C40" s="2"/>
      <c r="L40" s="4"/>
    </row>
    <row r="41" spans="2:12" ht="16.3" customHeight="1" x14ac:dyDescent="0.5">
      <c r="B41" s="2"/>
      <c r="C41" s="2"/>
      <c r="L41" s="4"/>
    </row>
    <row r="42" spans="2:12" ht="16.3" customHeight="1" x14ac:dyDescent="0.5">
      <c r="B42" s="2"/>
      <c r="C42" s="2"/>
      <c r="L42" s="4"/>
    </row>
    <row r="43" spans="2:12" ht="16.3" customHeight="1" x14ac:dyDescent="0.5">
      <c r="B43" s="2"/>
      <c r="C43" s="2"/>
      <c r="L43" s="4"/>
    </row>
    <row r="44" spans="2:12" ht="16.3" customHeight="1" x14ac:dyDescent="0.5">
      <c r="B44" s="2"/>
      <c r="C44" s="2"/>
      <c r="L44" s="4"/>
    </row>
    <row r="45" spans="2:12" ht="16.3" customHeight="1" x14ac:dyDescent="0.5">
      <c r="B45" s="2"/>
      <c r="C45" s="2"/>
      <c r="L45" s="4"/>
    </row>
    <row r="46" spans="2:12" ht="16.3" customHeight="1" x14ac:dyDescent="0.5">
      <c r="B46" s="2"/>
      <c r="C46" s="2"/>
      <c r="L46" s="4"/>
    </row>
    <row r="47" spans="2:12" ht="16.3" customHeight="1" x14ac:dyDescent="0.5">
      <c r="B47" s="2"/>
      <c r="C47" s="2"/>
      <c r="L47" s="4"/>
    </row>
    <row r="48" spans="2:12" ht="16.3" customHeight="1" x14ac:dyDescent="0.5">
      <c r="B48" s="2"/>
      <c r="C48" s="2"/>
      <c r="L48" s="4"/>
    </row>
    <row r="49" spans="2:12" ht="16.3" customHeight="1" x14ac:dyDescent="0.5">
      <c r="B49" s="2"/>
      <c r="C49" s="2"/>
      <c r="L49" s="4"/>
    </row>
    <row r="50" spans="2:12" ht="16.3" customHeight="1" x14ac:dyDescent="0.5">
      <c r="B50" s="2"/>
      <c r="C50" s="2"/>
      <c r="L50" s="4"/>
    </row>
    <row r="51" spans="2:12" ht="16.3" customHeight="1" x14ac:dyDescent="0.5">
      <c r="B51" s="2"/>
      <c r="C51" s="2"/>
      <c r="L51" s="4"/>
    </row>
    <row r="52" spans="2:12" ht="16.3" customHeight="1" x14ac:dyDescent="0.5">
      <c r="B52" s="2"/>
      <c r="C52" s="2"/>
      <c r="L52" s="4"/>
    </row>
    <row r="53" spans="2:12" ht="16.3" customHeight="1" x14ac:dyDescent="0.5">
      <c r="B53" s="2"/>
      <c r="C53" s="2"/>
      <c r="L53" s="4"/>
    </row>
    <row r="54" spans="2:12" ht="16.3" customHeight="1" x14ac:dyDescent="0.5">
      <c r="B54" s="2"/>
      <c r="C54" s="2"/>
      <c r="L54" s="4"/>
    </row>
    <row r="55" spans="2:12" ht="16.3" customHeight="1" x14ac:dyDescent="0.5">
      <c r="B55" s="2"/>
      <c r="C55" s="2"/>
      <c r="L55" s="4"/>
    </row>
    <row r="56" spans="2:12" ht="16.3" customHeight="1" x14ac:dyDescent="0.5">
      <c r="B56" s="2"/>
      <c r="C56" s="2"/>
      <c r="L56" s="4"/>
    </row>
    <row r="57" spans="2:12" ht="16.3" customHeight="1" x14ac:dyDescent="0.5">
      <c r="B57" s="2"/>
      <c r="C57" s="2"/>
      <c r="L57" s="4"/>
    </row>
    <row r="58" spans="2:12" ht="16.3" customHeight="1" x14ac:dyDescent="0.5">
      <c r="B58" s="2"/>
      <c r="C58" s="2"/>
      <c r="L58" s="4"/>
    </row>
    <row r="59" spans="2:12" ht="16.3" customHeight="1" x14ac:dyDescent="0.5">
      <c r="B59" s="2"/>
      <c r="C59" s="2"/>
      <c r="L59" s="4"/>
    </row>
    <row r="60" spans="2:12" ht="16.3" customHeight="1" x14ac:dyDescent="0.5">
      <c r="B60" s="2"/>
      <c r="C60" s="2"/>
      <c r="L60" s="4"/>
    </row>
    <row r="61" spans="2:12" ht="16.3" customHeight="1" x14ac:dyDescent="0.5">
      <c r="B61" s="2"/>
      <c r="C61" s="2"/>
      <c r="L61" s="4"/>
    </row>
    <row r="62" spans="2:12" ht="16.3" customHeight="1" x14ac:dyDescent="0.5">
      <c r="B62" s="2"/>
      <c r="C62" s="2"/>
      <c r="L62" s="4"/>
    </row>
    <row r="63" spans="2:12" ht="16.3" customHeight="1" x14ac:dyDescent="0.5">
      <c r="B63" s="2"/>
      <c r="C63" s="2"/>
      <c r="L63" s="4"/>
    </row>
    <row r="64" spans="2:12" ht="16.3" customHeight="1" x14ac:dyDescent="0.5">
      <c r="B64" s="2"/>
      <c r="C64" s="2"/>
      <c r="L64" s="4"/>
    </row>
    <row r="65" spans="2:12" ht="16.3" customHeight="1" x14ac:dyDescent="0.5">
      <c r="B65" s="2"/>
      <c r="C65" s="2"/>
      <c r="L65" s="4"/>
    </row>
    <row r="66" spans="2:12" ht="16.3" customHeight="1" x14ac:dyDescent="0.5">
      <c r="B66" s="2"/>
      <c r="C66" s="2"/>
      <c r="L66" s="4"/>
    </row>
    <row r="67" spans="2:12" ht="16.3" customHeight="1" x14ac:dyDescent="0.5">
      <c r="B67" s="2"/>
      <c r="C67" s="2"/>
      <c r="L67" s="4"/>
    </row>
    <row r="68" spans="2:12" ht="16.3" customHeight="1" x14ac:dyDescent="0.5">
      <c r="B68" s="2"/>
      <c r="C68" s="2"/>
      <c r="L68" s="4"/>
    </row>
    <row r="69" spans="2:12" ht="16.3" customHeight="1" x14ac:dyDescent="0.5">
      <c r="B69" s="2"/>
      <c r="C69" s="2"/>
      <c r="L69" s="4"/>
    </row>
    <row r="70" spans="2:12" ht="16.3" customHeight="1" x14ac:dyDescent="0.5">
      <c r="B70" s="2"/>
      <c r="C70" s="2"/>
      <c r="L70" s="4"/>
    </row>
    <row r="71" spans="2:12" ht="16.3" customHeight="1" x14ac:dyDescent="0.5">
      <c r="B71" s="2"/>
      <c r="C71" s="2"/>
      <c r="L71" s="4"/>
    </row>
    <row r="72" spans="2:12" ht="16.3" customHeight="1" x14ac:dyDescent="0.5">
      <c r="B72" s="2"/>
      <c r="C72" s="2"/>
      <c r="L72" s="4"/>
    </row>
    <row r="73" spans="2:12" ht="16.3" customHeight="1" x14ac:dyDescent="0.5">
      <c r="B73" s="2"/>
      <c r="C73" s="2"/>
      <c r="L73" s="4"/>
    </row>
    <row r="74" spans="2:12" ht="16.3" customHeight="1" x14ac:dyDescent="0.5">
      <c r="B74" s="2"/>
      <c r="C74" s="2"/>
      <c r="L74" s="4"/>
    </row>
    <row r="75" spans="2:12" ht="16.3" customHeight="1" x14ac:dyDescent="0.5">
      <c r="B75" s="2"/>
      <c r="C75" s="2"/>
      <c r="L75" s="4"/>
    </row>
    <row r="76" spans="2:12" ht="16.3" customHeight="1" x14ac:dyDescent="0.5">
      <c r="B76" s="2"/>
      <c r="C76" s="2"/>
      <c r="L76" s="4"/>
    </row>
    <row r="77" spans="2:12" ht="16.3" customHeight="1" x14ac:dyDescent="0.5">
      <c r="B77" s="2"/>
      <c r="C77" s="2"/>
      <c r="L77" s="4"/>
    </row>
    <row r="78" spans="2:12" ht="16.3" customHeight="1" x14ac:dyDescent="0.5">
      <c r="B78" s="2"/>
      <c r="C78" s="2"/>
      <c r="L78" s="4"/>
    </row>
    <row r="79" spans="2:12" ht="16.3" customHeight="1" x14ac:dyDescent="0.5">
      <c r="B79" s="2"/>
      <c r="C79" s="2"/>
      <c r="L79" s="4"/>
    </row>
    <row r="80" spans="2:12" ht="16.3" customHeight="1" x14ac:dyDescent="0.5">
      <c r="B80" s="2"/>
      <c r="C80" s="2"/>
      <c r="L80" s="4"/>
    </row>
    <row r="81" spans="2:12" ht="16.3" customHeight="1" x14ac:dyDescent="0.5">
      <c r="B81" s="2"/>
      <c r="C81" s="2"/>
      <c r="L81" s="4"/>
    </row>
    <row r="82" spans="2:12" ht="16.3" customHeight="1" x14ac:dyDescent="0.5">
      <c r="B82" s="2"/>
      <c r="C82" s="2"/>
      <c r="L82" s="4"/>
    </row>
    <row r="83" spans="2:12" ht="16.3" customHeight="1" x14ac:dyDescent="0.5">
      <c r="B83" s="2"/>
      <c r="C83" s="2"/>
      <c r="L83" s="4"/>
    </row>
    <row r="84" spans="2:12" ht="16.3" customHeight="1" x14ac:dyDescent="0.5">
      <c r="B84" s="2"/>
      <c r="C84" s="2"/>
      <c r="L84" s="4"/>
    </row>
    <row r="85" spans="2:12" ht="16.3" customHeight="1" x14ac:dyDescent="0.5">
      <c r="B85" s="2"/>
      <c r="C85" s="2"/>
      <c r="L85" s="4"/>
    </row>
    <row r="86" spans="2:12" ht="16.3" customHeight="1" x14ac:dyDescent="0.5">
      <c r="B86" s="2"/>
      <c r="C86" s="2"/>
      <c r="L86" s="4"/>
    </row>
    <row r="87" spans="2:12" ht="16.3" customHeight="1" x14ac:dyDescent="0.5">
      <c r="B87" s="2"/>
      <c r="C87" s="2"/>
      <c r="L87" s="4"/>
    </row>
    <row r="88" spans="2:12" ht="16.3" customHeight="1" x14ac:dyDescent="0.5">
      <c r="B88" s="2"/>
      <c r="C88" s="2"/>
      <c r="L88" s="4"/>
    </row>
    <row r="89" spans="2:12" ht="16.3" customHeight="1" x14ac:dyDescent="0.5">
      <c r="B89" s="2"/>
      <c r="C89" s="2"/>
      <c r="L89" s="4"/>
    </row>
    <row r="90" spans="2:12" ht="16.3" customHeight="1" x14ac:dyDescent="0.5">
      <c r="B90" s="2"/>
      <c r="C90" s="2"/>
      <c r="L90" s="4"/>
    </row>
    <row r="91" spans="2:12" ht="16.3" customHeight="1" x14ac:dyDescent="0.5">
      <c r="B91" s="2"/>
      <c r="C91" s="2"/>
      <c r="L91" s="4"/>
    </row>
    <row r="92" spans="2:12" ht="16.3" customHeight="1" x14ac:dyDescent="0.5">
      <c r="B92" s="2"/>
      <c r="C92" s="2"/>
      <c r="L92" s="4"/>
    </row>
    <row r="93" spans="2:12" ht="16.3" customHeight="1" x14ac:dyDescent="0.5">
      <c r="B93" s="2"/>
      <c r="C93" s="2"/>
      <c r="L93" s="4"/>
    </row>
    <row r="94" spans="2:12" ht="16.3" customHeight="1" x14ac:dyDescent="0.5">
      <c r="B94" s="2"/>
      <c r="C94" s="2"/>
      <c r="L94" s="4"/>
    </row>
    <row r="95" spans="2:12" ht="16.3" customHeight="1" x14ac:dyDescent="0.5">
      <c r="B95" s="2"/>
      <c r="C95" s="2"/>
      <c r="L95" s="4"/>
    </row>
    <row r="96" spans="2:12" ht="16.3" customHeight="1" x14ac:dyDescent="0.5">
      <c r="B96" s="2"/>
      <c r="C96" s="2"/>
      <c r="L96" s="4"/>
    </row>
    <row r="97" spans="2:12" ht="16.3" customHeight="1" x14ac:dyDescent="0.5">
      <c r="B97" s="2"/>
      <c r="C97" s="2"/>
      <c r="L97" s="4"/>
    </row>
    <row r="98" spans="2:12" ht="16.3" customHeight="1" x14ac:dyDescent="0.5">
      <c r="B98" s="2"/>
      <c r="C98" s="2"/>
      <c r="L98" s="4"/>
    </row>
    <row r="99" spans="2:12" ht="16.3" customHeight="1" x14ac:dyDescent="0.5">
      <c r="B99" s="2"/>
      <c r="C99" s="2"/>
      <c r="L99" s="4"/>
    </row>
    <row r="100" spans="2:12" ht="16.3" customHeight="1" x14ac:dyDescent="0.5">
      <c r="B100" s="2"/>
      <c r="C100" s="2"/>
      <c r="L100" s="4"/>
    </row>
    <row r="101" spans="2:12" ht="16.3" customHeight="1" x14ac:dyDescent="0.5">
      <c r="B101" s="2"/>
      <c r="C101" s="2"/>
      <c r="L101" s="4"/>
    </row>
    <row r="102" spans="2:12" ht="16.3" customHeight="1" x14ac:dyDescent="0.5">
      <c r="B102" s="2"/>
      <c r="C102" s="2"/>
      <c r="L102" s="4"/>
    </row>
    <row r="103" spans="2:12" ht="16.3" customHeight="1" x14ac:dyDescent="0.5">
      <c r="B103" s="2"/>
      <c r="C103" s="2"/>
      <c r="L103" s="4"/>
    </row>
    <row r="104" spans="2:12" ht="16.3" customHeight="1" x14ac:dyDescent="0.5">
      <c r="B104" s="2"/>
      <c r="C104" s="2"/>
      <c r="L104" s="4"/>
    </row>
    <row r="105" spans="2:12" ht="16.3" customHeight="1" x14ac:dyDescent="0.5">
      <c r="B105" s="2"/>
      <c r="C105" s="2"/>
      <c r="L105" s="4"/>
    </row>
    <row r="106" spans="2:12" ht="16.3" customHeight="1" x14ac:dyDescent="0.5">
      <c r="B106" s="2"/>
      <c r="C106" s="2"/>
      <c r="L106" s="4"/>
    </row>
    <row r="107" spans="2:12" ht="16.3" customHeight="1" x14ac:dyDescent="0.5">
      <c r="B107" s="2"/>
      <c r="C107" s="2"/>
      <c r="L107" s="4"/>
    </row>
    <row r="108" spans="2:12" ht="16.3" customHeight="1" x14ac:dyDescent="0.5">
      <c r="B108" s="2"/>
      <c r="C108" s="2"/>
      <c r="L108" s="4"/>
    </row>
    <row r="109" spans="2:12" ht="16.3" customHeight="1" x14ac:dyDescent="0.5">
      <c r="B109" s="2"/>
      <c r="C109" s="2"/>
      <c r="L109" s="4"/>
    </row>
    <row r="110" spans="2:12" ht="16.3" customHeight="1" x14ac:dyDescent="0.5">
      <c r="B110" s="2"/>
      <c r="C110" s="2"/>
      <c r="L110" s="4"/>
    </row>
    <row r="111" spans="2:12" ht="16.3" customHeight="1" x14ac:dyDescent="0.5">
      <c r="B111" s="2"/>
      <c r="C111" s="2"/>
      <c r="L111" s="4"/>
    </row>
    <row r="112" spans="2:12" ht="16.3" customHeight="1" x14ac:dyDescent="0.5">
      <c r="B112" s="2"/>
      <c r="C112" s="2"/>
      <c r="L112" s="4"/>
    </row>
    <row r="113" spans="2:27" ht="16.3" customHeight="1" x14ac:dyDescent="0.5">
      <c r="B113" s="2"/>
      <c r="C113" s="2"/>
      <c r="L113" s="4"/>
    </row>
    <row r="114" spans="2:27" ht="16.3" customHeight="1" x14ac:dyDescent="0.5">
      <c r="B114" s="98" t="s">
        <v>578</v>
      </c>
      <c r="C114" s="2"/>
      <c r="T114" s="381" t="s">
        <v>563</v>
      </c>
    </row>
    <row r="115" spans="2:27" ht="16.3" customHeight="1" x14ac:dyDescent="0.5">
      <c r="B115" s="4" t="s">
        <v>549</v>
      </c>
      <c r="C115" s="2"/>
      <c r="L115" s="4"/>
      <c r="N115" s="388" t="s">
        <v>48</v>
      </c>
      <c r="T115" s="381" t="s">
        <v>562</v>
      </c>
    </row>
    <row r="116" spans="2:27" ht="16.3" customHeight="1" x14ac:dyDescent="0.5">
      <c r="B116" s="2"/>
      <c r="C116" s="2"/>
      <c r="L116" s="4"/>
      <c r="T116" s="381" t="s">
        <v>567</v>
      </c>
      <c r="V116" s="343"/>
      <c r="W116" s="343"/>
      <c r="Y116" s="343"/>
      <c r="Z116" s="343"/>
      <c r="AA116" s="343"/>
    </row>
    <row r="117" spans="2:27" ht="16.3" customHeight="1" x14ac:dyDescent="0.5">
      <c r="B117" s="2"/>
      <c r="C117" s="2"/>
      <c r="L117" s="4"/>
      <c r="O117" s="9" t="s">
        <v>572</v>
      </c>
      <c r="T117" s="381" t="s">
        <v>564</v>
      </c>
      <c r="V117" s="343"/>
      <c r="W117" s="343"/>
      <c r="Y117" s="343"/>
      <c r="Z117" s="343"/>
      <c r="AA117" s="343"/>
    </row>
    <row r="118" spans="2:27" ht="16.3" customHeight="1" x14ac:dyDescent="0.5">
      <c r="B118" s="2"/>
      <c r="C118" s="2"/>
      <c r="L118" s="4"/>
      <c r="T118" s="381" t="s">
        <v>565</v>
      </c>
      <c r="V118" s="343"/>
      <c r="W118" s="343"/>
      <c r="Y118" s="343"/>
      <c r="Z118" s="343"/>
      <c r="AA118" s="343"/>
    </row>
    <row r="119" spans="2:27" ht="16.3" customHeight="1" x14ac:dyDescent="0.5">
      <c r="B119" s="2"/>
      <c r="C119" s="2"/>
      <c r="L119" s="4"/>
      <c r="T119" s="381" t="s">
        <v>566</v>
      </c>
    </row>
    <row r="120" spans="2:27" ht="16.3" customHeight="1" x14ac:dyDescent="0.5">
      <c r="B120" s="2"/>
      <c r="C120" s="2"/>
      <c r="L120" s="4"/>
    </row>
    <row r="121" spans="2:27" ht="16.3" customHeight="1" x14ac:dyDescent="0.5">
      <c r="B121" s="2"/>
      <c r="C121" s="2"/>
      <c r="L121" s="4"/>
      <c r="U121" s="36"/>
    </row>
    <row r="122" spans="2:27" ht="16.3" customHeight="1" x14ac:dyDescent="0.5">
      <c r="B122" s="2"/>
      <c r="C122" s="2"/>
      <c r="L122" s="4"/>
    </row>
    <row r="123" spans="2:27" ht="16.3" customHeight="1" x14ac:dyDescent="0.5">
      <c r="B123" s="2"/>
      <c r="C123" s="2"/>
      <c r="L123" s="4"/>
    </row>
    <row r="124" spans="2:27" ht="16.3" customHeight="1" x14ac:dyDescent="0.5">
      <c r="B124" s="2"/>
      <c r="C124" s="2"/>
      <c r="L124" s="4"/>
    </row>
    <row r="125" spans="2:27" ht="16.3" customHeight="1" x14ac:dyDescent="0.5">
      <c r="B125" s="2"/>
      <c r="C125" s="2"/>
      <c r="L125" s="4"/>
    </row>
    <row r="126" spans="2:27" ht="16.3" customHeight="1" x14ac:dyDescent="0.5">
      <c r="B126" s="2"/>
      <c r="C126" s="2"/>
      <c r="L126" s="4"/>
    </row>
    <row r="127" spans="2:27" ht="16.3" customHeight="1" x14ac:dyDescent="0.5">
      <c r="B127" s="2"/>
      <c r="C127" s="2"/>
      <c r="L127" s="4"/>
    </row>
    <row r="128" spans="2:27" ht="16.3" customHeight="1" x14ac:dyDescent="0.5">
      <c r="B128" s="2"/>
      <c r="C128" s="2"/>
      <c r="L128" s="4"/>
    </row>
    <row r="129" spans="2:20" ht="16.3" customHeight="1" x14ac:dyDescent="0.5">
      <c r="B129" s="2"/>
      <c r="C129" s="2"/>
      <c r="L129" s="4"/>
    </row>
    <row r="130" spans="2:20" ht="16.3" customHeight="1" x14ac:dyDescent="0.5">
      <c r="B130" s="2"/>
      <c r="C130" s="2"/>
      <c r="L130" s="4"/>
    </row>
    <row r="131" spans="2:20" ht="16.3" customHeight="1" x14ac:dyDescent="0.5">
      <c r="B131" s="2"/>
      <c r="C131" s="2"/>
      <c r="L131" s="4"/>
    </row>
    <row r="132" spans="2:20" ht="16.3" customHeight="1" x14ac:dyDescent="0.5">
      <c r="B132" s="2"/>
      <c r="C132" s="2"/>
      <c r="L132" s="4"/>
    </row>
    <row r="133" spans="2:20" ht="16.3" customHeight="1" x14ac:dyDescent="0.5">
      <c r="B133" s="2"/>
      <c r="C133" s="2"/>
      <c r="L133" s="4"/>
    </row>
    <row r="134" spans="2:20" ht="16.3" customHeight="1" x14ac:dyDescent="0.5">
      <c r="B134" s="2"/>
      <c r="C134" s="2"/>
      <c r="L134" s="4"/>
    </row>
    <row r="135" spans="2:20" ht="16.3" customHeight="1" x14ac:dyDescent="0.5">
      <c r="B135" s="2"/>
      <c r="C135" s="2"/>
      <c r="L135" s="4"/>
    </row>
    <row r="136" spans="2:20" ht="16.3" customHeight="1" x14ac:dyDescent="0.5">
      <c r="B136" s="2"/>
      <c r="C136" s="2"/>
      <c r="L136" s="4"/>
    </row>
    <row r="137" spans="2:20" ht="16.3" customHeight="1" x14ac:dyDescent="0.5">
      <c r="B137" s="2"/>
      <c r="C137" s="2"/>
      <c r="L137" s="4"/>
    </row>
    <row r="138" spans="2:20" ht="16.3" customHeight="1" x14ac:dyDescent="0.5">
      <c r="B138" s="2"/>
      <c r="C138" s="2"/>
      <c r="L138" s="4"/>
    </row>
    <row r="139" spans="2:20" ht="16.3" customHeight="1" x14ac:dyDescent="0.5">
      <c r="B139" s="2"/>
      <c r="C139" s="2"/>
      <c r="L139" s="4"/>
      <c r="T139" s="381" t="s">
        <v>573</v>
      </c>
    </row>
    <row r="140" spans="2:20" ht="16.3" customHeight="1" x14ac:dyDescent="0.5">
      <c r="B140" s="2"/>
      <c r="C140" s="2"/>
      <c r="L140" s="4"/>
      <c r="T140" s="381" t="s">
        <v>568</v>
      </c>
    </row>
    <row r="141" spans="2:20" ht="16.3" customHeight="1" x14ac:dyDescent="0.5">
      <c r="B141" s="2"/>
      <c r="C141" s="2"/>
      <c r="L141" s="4"/>
      <c r="T141" s="381" t="s">
        <v>569</v>
      </c>
    </row>
    <row r="142" spans="2:20" ht="16.3" customHeight="1" x14ac:dyDescent="0.5">
      <c r="B142" s="2"/>
      <c r="C142" s="2"/>
      <c r="L142" s="4"/>
      <c r="T142" s="381" t="s">
        <v>570</v>
      </c>
    </row>
    <row r="143" spans="2:20" ht="16.3" customHeight="1" x14ac:dyDescent="0.5">
      <c r="B143" s="2"/>
      <c r="C143" s="2"/>
      <c r="L143" s="4"/>
      <c r="T143" s="381" t="s">
        <v>571</v>
      </c>
    </row>
    <row r="144" spans="2:20" ht="16.3" customHeight="1" x14ac:dyDescent="0.5">
      <c r="B144" s="2"/>
      <c r="C144" s="2"/>
      <c r="L144" s="4"/>
    </row>
    <row r="145" spans="2:12" ht="16.3" customHeight="1" x14ac:dyDescent="0.5">
      <c r="B145" s="2"/>
      <c r="C145" s="2"/>
      <c r="L145" s="4"/>
    </row>
    <row r="146" spans="2:12" ht="16.3" customHeight="1" x14ac:dyDescent="0.5">
      <c r="B146" s="2"/>
      <c r="C146" s="2"/>
      <c r="L146" s="4"/>
    </row>
    <row r="147" spans="2:12" ht="16.3" customHeight="1" x14ac:dyDescent="0.5">
      <c r="B147" s="2"/>
      <c r="C147" s="2"/>
      <c r="L147" s="4"/>
    </row>
    <row r="148" spans="2:12" ht="16.3" customHeight="1" x14ac:dyDescent="0.5">
      <c r="B148" s="2"/>
      <c r="C148" s="2"/>
      <c r="L148" s="4"/>
    </row>
    <row r="149" spans="2:12" ht="16.3" customHeight="1" x14ac:dyDescent="0.5">
      <c r="B149" s="2"/>
      <c r="C149" s="2"/>
      <c r="L149" s="4"/>
    </row>
    <row r="150" spans="2:12" ht="16.3" customHeight="1" x14ac:dyDescent="0.5">
      <c r="B150" s="2"/>
      <c r="C150" s="2"/>
      <c r="L150" s="4"/>
    </row>
    <row r="151" spans="2:12" ht="16.3" customHeight="1" x14ac:dyDescent="0.5">
      <c r="B151" s="2"/>
      <c r="C151" s="2"/>
      <c r="L151" s="4"/>
    </row>
    <row r="152" spans="2:12" ht="16.3" customHeight="1" x14ac:dyDescent="0.5">
      <c r="B152" s="2"/>
      <c r="C152" s="2"/>
      <c r="L152" s="4"/>
    </row>
    <row r="153" spans="2:12" ht="16.3" customHeight="1" x14ac:dyDescent="0.5">
      <c r="B153" s="2"/>
      <c r="C153" s="2"/>
      <c r="L153" s="4"/>
    </row>
    <row r="154" spans="2:12" ht="16.3" customHeight="1" x14ac:dyDescent="0.5">
      <c r="B154" s="2"/>
      <c r="C154" s="2"/>
      <c r="L154" s="4"/>
    </row>
    <row r="155" spans="2:12" ht="16.3" customHeight="1" x14ac:dyDescent="0.5">
      <c r="B155" s="2"/>
      <c r="C155" s="2"/>
      <c r="L155" s="4"/>
    </row>
    <row r="156" spans="2:12" ht="16.3" customHeight="1" x14ac:dyDescent="0.5">
      <c r="B156" s="2"/>
      <c r="C156" s="2"/>
      <c r="L156" s="4"/>
    </row>
    <row r="157" spans="2:12" ht="16.3" customHeight="1" x14ac:dyDescent="0.5">
      <c r="B157" s="2"/>
      <c r="C157" s="2"/>
      <c r="L157" s="4"/>
    </row>
    <row r="158" spans="2:12" ht="16.3" customHeight="1" x14ac:dyDescent="0.5">
      <c r="B158" s="2"/>
      <c r="C158" s="2"/>
      <c r="L158" s="4"/>
    </row>
    <row r="159" spans="2:12" ht="16.3" customHeight="1" x14ac:dyDescent="0.5">
      <c r="B159" s="2"/>
      <c r="C159" s="2"/>
      <c r="L159" s="4"/>
    </row>
    <row r="160" spans="2:12" ht="16.3" customHeight="1" x14ac:dyDescent="0.5">
      <c r="B160" s="2"/>
      <c r="C160" s="2"/>
      <c r="L160" s="4"/>
    </row>
    <row r="161" spans="2:12" ht="16.3" customHeight="1" x14ac:dyDescent="0.5">
      <c r="B161" s="2"/>
      <c r="C161" s="2"/>
      <c r="L161" s="4"/>
    </row>
    <row r="162" spans="2:12" ht="16.3" customHeight="1" x14ac:dyDescent="0.5">
      <c r="B162" s="2"/>
      <c r="C162" s="2"/>
      <c r="L162" s="4"/>
    </row>
    <row r="163" spans="2:12" ht="16.3" customHeight="1" x14ac:dyDescent="0.5">
      <c r="B163" s="2"/>
      <c r="C163" s="2"/>
      <c r="L163" s="4"/>
    </row>
    <row r="164" spans="2:12" ht="16.3" customHeight="1" x14ac:dyDescent="0.5">
      <c r="B164" s="2"/>
      <c r="C164" s="2"/>
      <c r="L164" s="4"/>
    </row>
    <row r="165" spans="2:12" ht="16.3" customHeight="1" x14ac:dyDescent="0.5">
      <c r="B165" s="2"/>
      <c r="C165" s="2"/>
      <c r="L165" s="4"/>
    </row>
    <row r="166" spans="2:12" ht="16.3" customHeight="1" x14ac:dyDescent="0.5">
      <c r="B166" s="2"/>
      <c r="C166" s="2"/>
      <c r="L166" s="4"/>
    </row>
    <row r="167" spans="2:12" ht="16.3" customHeight="1" x14ac:dyDescent="0.5">
      <c r="B167" s="2"/>
      <c r="C167" s="2"/>
      <c r="L167" s="4"/>
    </row>
    <row r="168" spans="2:12" ht="16.3" customHeight="1" x14ac:dyDescent="0.5">
      <c r="B168" s="2"/>
      <c r="C168" s="2"/>
      <c r="L168" s="4"/>
    </row>
    <row r="169" spans="2:12" ht="16.3" customHeight="1" x14ac:dyDescent="0.5">
      <c r="B169" s="2"/>
      <c r="C169" s="2"/>
      <c r="L169" s="4"/>
    </row>
    <row r="170" spans="2:12" ht="16.3" customHeight="1" x14ac:dyDescent="0.5">
      <c r="B170" s="2"/>
      <c r="C170" s="2"/>
      <c r="L170" s="4"/>
    </row>
    <row r="171" spans="2:12" ht="16.3" customHeight="1" x14ac:dyDescent="0.5">
      <c r="B171" s="2"/>
      <c r="C171" s="2"/>
      <c r="L171" s="4"/>
    </row>
    <row r="172" spans="2:12" ht="16.3" customHeight="1" x14ac:dyDescent="0.5">
      <c r="B172" s="2"/>
      <c r="C172" s="2"/>
      <c r="L172" s="4"/>
    </row>
    <row r="173" spans="2:12" ht="16.3" customHeight="1" x14ac:dyDescent="0.5">
      <c r="B173" s="2"/>
      <c r="C173" s="2"/>
      <c r="L173" s="4"/>
    </row>
    <row r="174" spans="2:12" ht="16.3" customHeight="1" x14ac:dyDescent="0.5">
      <c r="B174" s="2"/>
      <c r="C174" s="2"/>
      <c r="L174" s="4"/>
    </row>
    <row r="175" spans="2:12" ht="16.3" customHeight="1" x14ac:dyDescent="0.5">
      <c r="B175" s="2"/>
      <c r="C175" s="2"/>
      <c r="L175" s="4"/>
    </row>
    <row r="176" spans="2:12" ht="16.3" customHeight="1" x14ac:dyDescent="0.5">
      <c r="B176" s="2"/>
      <c r="C176" s="2"/>
      <c r="L176" s="4"/>
    </row>
    <row r="177" spans="2:23" ht="16.3" customHeight="1" x14ac:dyDescent="0.5">
      <c r="B177" s="2"/>
      <c r="C177" s="2"/>
      <c r="L177" s="4"/>
    </row>
    <row r="178" spans="2:23" ht="16.3" customHeight="1" x14ac:dyDescent="0.5">
      <c r="B178" s="2"/>
      <c r="C178" s="2"/>
      <c r="L178" s="4"/>
    </row>
    <row r="179" spans="2:23" ht="9.4499999999999993" customHeight="1" x14ac:dyDescent="0.45">
      <c r="B179" s="139"/>
      <c r="C179" s="140"/>
      <c r="D179" s="141"/>
      <c r="E179" s="142"/>
      <c r="F179" s="142"/>
      <c r="G179" s="142"/>
      <c r="H179" s="142"/>
      <c r="I179" s="142"/>
      <c r="J179" s="142"/>
      <c r="K179" s="142"/>
      <c r="L179" s="142"/>
      <c r="M179" s="142"/>
      <c r="N179" s="142"/>
      <c r="O179" s="142"/>
      <c r="P179" s="142"/>
      <c r="Q179" s="142"/>
      <c r="R179" s="142"/>
      <c r="S179" s="142"/>
      <c r="T179" s="142"/>
      <c r="U179" s="142"/>
      <c r="V179" s="82"/>
      <c r="W179" s="82"/>
    </row>
    <row r="180" spans="2:23" ht="9.4499999999999993" customHeight="1" x14ac:dyDescent="0.45">
      <c r="B180" s="78"/>
      <c r="C180" s="118"/>
      <c r="D180" s="47"/>
      <c r="E180" s="36"/>
      <c r="F180" s="36"/>
      <c r="G180" s="36"/>
      <c r="H180" s="36"/>
      <c r="I180" s="36"/>
      <c r="J180" s="36"/>
      <c r="K180" s="36"/>
      <c r="L180" s="36"/>
      <c r="M180" s="36"/>
      <c r="N180" s="36"/>
      <c r="O180" s="36"/>
      <c r="P180" s="36"/>
      <c r="Q180" s="36"/>
      <c r="R180" s="36"/>
      <c r="S180" s="36"/>
      <c r="T180" s="36"/>
      <c r="U180" s="36"/>
    </row>
    <row r="181" spans="2:23" ht="16.75" x14ac:dyDescent="0.45">
      <c r="B181" s="148"/>
      <c r="C181" s="137"/>
      <c r="D181" s="47"/>
      <c r="E181" s="36"/>
      <c r="F181" s="36"/>
      <c r="G181" s="36"/>
      <c r="H181" s="36"/>
      <c r="I181" s="36"/>
      <c r="J181" s="36"/>
      <c r="K181" s="36"/>
      <c r="L181" s="36"/>
      <c r="M181" s="36"/>
      <c r="N181" s="36"/>
      <c r="O181" s="36"/>
      <c r="P181" s="36"/>
      <c r="Q181" s="36"/>
      <c r="R181" s="36"/>
      <c r="S181" s="36"/>
      <c r="T181" s="36"/>
      <c r="U181" s="36"/>
    </row>
    <row r="182" spans="2:23" ht="20.6" x14ac:dyDescent="0.55000000000000004">
      <c r="B182" s="150" t="s">
        <v>574</v>
      </c>
      <c r="D182" s="47"/>
      <c r="E182" s="36"/>
      <c r="F182" s="36"/>
      <c r="G182" s="36"/>
      <c r="H182" s="36"/>
      <c r="I182" s="36"/>
      <c r="J182" s="36"/>
      <c r="K182" s="36"/>
      <c r="L182" s="36"/>
      <c r="M182" s="36"/>
      <c r="N182" s="36"/>
      <c r="O182" s="36"/>
      <c r="P182" s="36"/>
      <c r="Q182" s="36"/>
      <c r="R182" s="36"/>
      <c r="S182" s="36"/>
      <c r="T182" s="36"/>
      <c r="U182" s="36"/>
    </row>
    <row r="183" spans="2:23" ht="16.75" x14ac:dyDescent="0.45">
      <c r="B183" s="148"/>
      <c r="C183" s="137"/>
      <c r="D183" s="47"/>
      <c r="E183" s="36"/>
      <c r="F183" s="36"/>
      <c r="G183" s="36"/>
      <c r="H183" s="36"/>
      <c r="I183" s="36"/>
      <c r="J183" s="36"/>
      <c r="K183" s="36"/>
      <c r="L183" s="36"/>
      <c r="M183" s="36"/>
      <c r="N183" s="36"/>
      <c r="O183" s="36"/>
      <c r="P183" s="36"/>
      <c r="Q183" s="36"/>
      <c r="R183" s="36"/>
      <c r="S183" s="36"/>
      <c r="T183" s="36"/>
      <c r="U183" s="36"/>
    </row>
  </sheetData>
  <sheetProtection sheet="1" objects="1" scenarios="1"/>
  <hyperlinks>
    <hyperlink ref="U2" r:id="rId1" xr:uid="{0DCB9736-4DF5-4F43-8FE5-B865040AF6DA}"/>
    <hyperlink ref="B115" r:id="rId2" xr:uid="{E6561032-D483-40D6-A5E7-5EBAEC16E3CE}"/>
    <hyperlink ref="N115" r:id="rId3" xr:uid="{2D0D2C37-EE96-4AD9-A2A0-EDC405CA1E8B}"/>
  </hyperlinks>
  <pageMargins left="0.7" right="0.7" top="0.75" bottom="0.75" header="0.3" footer="0.3"/>
  <pageSetup orientation="portrait" r:id="rId4"/>
  <drawing r:id="rId5"/>
  <legacyDrawing r:id="rId6"/>
  <oleObjects>
    <mc:AlternateContent xmlns:mc="http://schemas.openxmlformats.org/markup-compatibility/2006">
      <mc:Choice Requires="x14">
        <oleObject shapeId="40961" r:id="rId7">
          <objectPr defaultSize="0" autoPict="0" r:id="rId8">
            <anchor moveWithCells="1">
              <from>
                <xdr:col>1</xdr:col>
                <xdr:colOff>38100</xdr:colOff>
                <xdr:row>116</xdr:row>
                <xdr:rowOff>70757</xdr:rowOff>
              </from>
              <to>
                <xdr:col>11</xdr:col>
                <xdr:colOff>315686</xdr:colOff>
                <xdr:row>176</xdr:row>
                <xdr:rowOff>119743</xdr:rowOff>
              </to>
            </anchor>
          </objectPr>
        </oleObject>
      </mc:Choice>
      <mc:Fallback>
        <oleObject shapeId="40961" r:id="rId7"/>
      </mc:Fallback>
    </mc:AlternateContent>
    <mc:AlternateContent xmlns:mc="http://schemas.openxmlformats.org/markup-compatibility/2006">
      <mc:Choice Requires="x14">
        <oleObject shapeId="40962" r:id="rId9">
          <objectPr defaultSize="0" autoPict="0" r:id="rId10">
            <anchor moveWithCells="1">
              <from>
                <xdr:col>12</xdr:col>
                <xdr:colOff>59871</xdr:colOff>
                <xdr:row>143</xdr:row>
                <xdr:rowOff>179614</xdr:rowOff>
              </from>
              <to>
                <xdr:col>23</xdr:col>
                <xdr:colOff>185057</xdr:colOff>
                <xdr:row>162</xdr:row>
                <xdr:rowOff>76200</xdr:rowOff>
              </to>
            </anchor>
          </objectPr>
        </oleObject>
      </mc:Choice>
      <mc:Fallback>
        <oleObject shapeId="40962" r:id="rId9"/>
      </mc:Fallback>
    </mc:AlternateContent>
    <mc:AlternateContent xmlns:mc="http://schemas.openxmlformats.org/markup-compatibility/2006">
      <mc:Choice Requires="x14">
        <oleObject shapeId="40963" r:id="rId11">
          <objectPr defaultSize="0" autoPict="0" r:id="rId12">
            <anchor moveWithCells="1">
              <from>
                <xdr:col>11</xdr:col>
                <xdr:colOff>598714</xdr:colOff>
                <xdr:row>117</xdr:row>
                <xdr:rowOff>130629</xdr:rowOff>
              </from>
              <to>
                <xdr:col>15</xdr:col>
                <xdr:colOff>375557</xdr:colOff>
                <xdr:row>139</xdr:row>
                <xdr:rowOff>16329</xdr:rowOff>
              </to>
            </anchor>
          </objectPr>
        </oleObject>
      </mc:Choice>
      <mc:Fallback>
        <oleObject shapeId="40963" r:id="rId11"/>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AD2AD0-4496-499C-A9C0-6030B998737B}">
  <sheetPr>
    <pageSetUpPr fitToPage="1"/>
  </sheetPr>
  <dimension ref="A1:AG109"/>
  <sheetViews>
    <sheetView showGridLines="0" workbookViewId="0"/>
  </sheetViews>
  <sheetFormatPr defaultRowHeight="14.6" x14ac:dyDescent="0.4"/>
  <cols>
    <col min="1" max="1" width="2.61328125" customWidth="1"/>
  </cols>
  <sheetData>
    <row r="1" spans="1:33" ht="15.45" customHeight="1" x14ac:dyDescent="0.4">
      <c r="A1" s="158"/>
    </row>
    <row r="2" spans="1:33" ht="21" customHeight="1" x14ac:dyDescent="0.5">
      <c r="B2" s="312" t="s">
        <v>540</v>
      </c>
      <c r="C2" s="2"/>
      <c r="N2" s="146"/>
      <c r="U2" s="4" t="s">
        <v>0</v>
      </c>
    </row>
    <row r="3" spans="1:33" ht="16.3" customHeight="1" x14ac:dyDescent="0.5">
      <c r="B3" s="2"/>
      <c r="C3" s="2"/>
      <c r="L3" s="4"/>
    </row>
    <row r="4" spans="1:33" ht="20.6" x14ac:dyDescent="0.55000000000000004">
      <c r="B4" s="150" t="s">
        <v>539</v>
      </c>
      <c r="D4" s="47"/>
      <c r="E4" s="36"/>
      <c r="F4" s="36"/>
      <c r="G4" s="36"/>
      <c r="H4" s="36"/>
      <c r="I4" s="36"/>
      <c r="J4" s="36"/>
      <c r="K4" s="36"/>
      <c r="L4" s="36"/>
      <c r="M4" s="36"/>
      <c r="N4" s="36"/>
      <c r="O4" s="36"/>
      <c r="P4" s="36"/>
      <c r="Q4" s="36"/>
      <c r="R4" s="36"/>
      <c r="S4" s="36"/>
      <c r="T4" s="36"/>
      <c r="U4" s="36"/>
    </row>
    <row r="5" spans="1:33" ht="20.6" x14ac:dyDescent="0.55000000000000004">
      <c r="B5" s="150"/>
      <c r="D5" s="47"/>
      <c r="E5" s="36"/>
      <c r="F5" s="36"/>
      <c r="G5" s="36"/>
      <c r="H5" s="36"/>
      <c r="I5" s="36"/>
      <c r="J5" s="36"/>
      <c r="K5" s="36"/>
      <c r="L5" s="36"/>
      <c r="M5" s="36"/>
      <c r="N5" s="36"/>
      <c r="O5" s="36"/>
      <c r="P5" s="36"/>
      <c r="Q5" s="36"/>
      <c r="R5" s="36"/>
      <c r="S5" s="36"/>
      <c r="T5" s="36"/>
      <c r="U5" s="36"/>
    </row>
    <row r="6" spans="1:33" ht="20.6" x14ac:dyDescent="0.55000000000000004">
      <c r="B6" s="63" t="s">
        <v>537</v>
      </c>
      <c r="C6" s="143"/>
      <c r="D6" s="144"/>
    </row>
    <row r="7" spans="1:33" ht="23.15" x14ac:dyDescent="0.6">
      <c r="B7" s="63" t="s">
        <v>104</v>
      </c>
      <c r="C7" s="63" t="s">
        <v>362</v>
      </c>
      <c r="D7" s="144"/>
    </row>
    <row r="8" spans="1:33" ht="16.75" x14ac:dyDescent="0.45">
      <c r="B8" s="148"/>
      <c r="C8" s="137"/>
      <c r="D8" s="47"/>
      <c r="E8" s="36"/>
      <c r="F8" s="36"/>
      <c r="G8" s="36"/>
      <c r="H8" s="36"/>
      <c r="I8" s="36"/>
      <c r="J8" s="36"/>
      <c r="K8" s="36"/>
      <c r="L8" s="36"/>
      <c r="M8" s="36"/>
      <c r="N8" s="36"/>
      <c r="O8" s="36"/>
      <c r="P8" s="36"/>
      <c r="Q8" s="36"/>
      <c r="R8" s="36"/>
      <c r="S8" s="36"/>
      <c r="T8" s="36"/>
      <c r="U8" s="36"/>
    </row>
    <row r="9" spans="1:33" ht="9.4499999999999993" customHeight="1" x14ac:dyDescent="0.45">
      <c r="B9" s="139"/>
      <c r="C9" s="140"/>
      <c r="D9" s="141"/>
      <c r="E9" s="142"/>
      <c r="F9" s="142"/>
      <c r="G9" s="142"/>
      <c r="H9" s="142"/>
      <c r="I9" s="142"/>
      <c r="J9" s="142"/>
      <c r="K9" s="142"/>
      <c r="L9" s="142"/>
      <c r="M9" s="142"/>
      <c r="N9" s="142"/>
      <c r="O9" s="142"/>
      <c r="P9" s="142"/>
      <c r="Q9" s="142"/>
      <c r="R9" s="142"/>
      <c r="S9" s="142"/>
      <c r="T9" s="142"/>
      <c r="U9" s="142"/>
      <c r="V9" s="82"/>
      <c r="W9" s="82"/>
    </row>
    <row r="10" spans="1:33" ht="16.75" x14ac:dyDescent="0.45">
      <c r="B10" s="148"/>
      <c r="C10" s="137"/>
      <c r="D10" s="47"/>
      <c r="E10" s="36"/>
      <c r="F10" s="36"/>
      <c r="G10" s="36"/>
      <c r="H10" s="36"/>
      <c r="I10" s="36"/>
      <c r="J10" s="36"/>
      <c r="K10" s="36"/>
      <c r="L10" s="36"/>
      <c r="M10" s="36"/>
      <c r="N10" s="36"/>
      <c r="O10" s="36"/>
      <c r="P10" s="36"/>
      <c r="Q10" s="36"/>
      <c r="R10" s="36"/>
      <c r="S10" s="36"/>
      <c r="T10" s="36"/>
      <c r="U10" s="36"/>
    </row>
    <row r="11" spans="1:33" ht="14.6" customHeight="1" x14ac:dyDescent="0.45">
      <c r="B11" s="89" t="s">
        <v>181</v>
      </c>
      <c r="C11" s="47"/>
      <c r="D11" s="119"/>
      <c r="E11" s="55"/>
      <c r="F11" s="55"/>
      <c r="G11" s="55"/>
      <c r="H11" s="55"/>
      <c r="I11" s="55"/>
      <c r="J11" s="55"/>
      <c r="K11" s="55"/>
      <c r="L11" s="56"/>
      <c r="M11" s="55"/>
      <c r="N11" s="55"/>
      <c r="O11" s="55"/>
      <c r="P11" s="55"/>
      <c r="Q11" s="55"/>
      <c r="R11" s="55"/>
      <c r="S11" s="55"/>
      <c r="T11" s="55"/>
      <c r="U11" s="55"/>
      <c r="V11" s="55"/>
      <c r="W11" s="55"/>
      <c r="X11" s="55"/>
      <c r="Y11" s="55"/>
      <c r="Z11" s="55"/>
      <c r="AA11" s="55"/>
      <c r="AB11" s="55"/>
      <c r="AC11" s="55"/>
      <c r="AD11" s="55"/>
      <c r="AE11" s="55"/>
      <c r="AF11" s="55"/>
      <c r="AG11" s="55"/>
    </row>
    <row r="12" spans="1:33" ht="15.9" x14ac:dyDescent="0.45">
      <c r="B12" s="47"/>
      <c r="C12" s="135" t="s">
        <v>112</v>
      </c>
      <c r="D12" s="119"/>
      <c r="E12" s="55"/>
      <c r="F12" s="55"/>
      <c r="G12" s="55"/>
      <c r="H12" s="55"/>
      <c r="I12" s="55"/>
      <c r="J12" s="55"/>
      <c r="K12" s="55"/>
      <c r="L12" s="56"/>
      <c r="M12" s="55"/>
      <c r="N12" s="55"/>
      <c r="O12" s="55"/>
      <c r="P12" s="55"/>
      <c r="Q12" s="55"/>
      <c r="R12" s="55"/>
      <c r="S12" s="55"/>
      <c r="T12" s="55"/>
      <c r="U12" s="55"/>
      <c r="V12" s="55"/>
      <c r="W12" s="55"/>
      <c r="X12" s="55"/>
      <c r="Y12" s="55"/>
      <c r="Z12" s="55"/>
      <c r="AA12" s="55"/>
      <c r="AB12" s="55"/>
      <c r="AC12" s="55"/>
      <c r="AD12" s="55"/>
      <c r="AE12" s="55"/>
      <c r="AF12" s="55"/>
      <c r="AG12" s="55"/>
    </row>
    <row r="13" spans="1:33" ht="15.9" x14ac:dyDescent="0.45">
      <c r="B13" s="47"/>
      <c r="C13" s="47" t="s">
        <v>182</v>
      </c>
      <c r="D13" s="119"/>
      <c r="E13" s="55"/>
      <c r="F13" s="55"/>
      <c r="G13" s="55"/>
      <c r="H13" s="55"/>
      <c r="I13" s="55"/>
      <c r="J13" s="55"/>
      <c r="K13" s="55"/>
      <c r="L13" s="56"/>
      <c r="M13" s="55"/>
      <c r="N13" s="55"/>
      <c r="O13" s="55"/>
      <c r="P13" s="55"/>
      <c r="Q13" s="55"/>
      <c r="R13" s="55"/>
      <c r="S13" s="55"/>
      <c r="T13" s="55"/>
      <c r="U13" s="55"/>
      <c r="V13" s="55"/>
      <c r="W13" s="55"/>
      <c r="X13" s="55"/>
      <c r="Y13" s="55"/>
      <c r="Z13" s="55"/>
      <c r="AA13" s="55"/>
      <c r="AB13" s="55"/>
      <c r="AC13" s="55"/>
      <c r="AD13" s="55"/>
      <c r="AE13" s="55"/>
      <c r="AF13" s="55"/>
      <c r="AG13" s="55"/>
    </row>
    <row r="14" spans="1:33" ht="15.9" x14ac:dyDescent="0.45">
      <c r="B14" s="47"/>
      <c r="C14" s="47" t="s">
        <v>321</v>
      </c>
      <c r="D14" s="119"/>
      <c r="E14" s="55"/>
      <c r="F14" s="55"/>
      <c r="G14" s="55"/>
      <c r="H14" s="55"/>
      <c r="I14" s="55"/>
      <c r="J14" s="55"/>
      <c r="K14" s="55"/>
      <c r="L14" s="56"/>
      <c r="M14" s="55"/>
      <c r="N14" s="55"/>
      <c r="O14" s="55"/>
      <c r="P14" s="55"/>
      <c r="Q14" s="55"/>
      <c r="R14" s="55"/>
      <c r="S14" s="55"/>
      <c r="T14" s="55"/>
      <c r="U14" s="55"/>
      <c r="V14" s="55"/>
      <c r="W14" s="55"/>
      <c r="X14" s="55"/>
      <c r="Y14" s="55"/>
      <c r="Z14" s="55"/>
      <c r="AA14" s="55"/>
      <c r="AB14" s="55"/>
      <c r="AC14" s="55"/>
      <c r="AD14" s="55"/>
      <c r="AE14" s="55"/>
      <c r="AF14" s="55"/>
      <c r="AG14" s="55"/>
    </row>
    <row r="15" spans="1:33" ht="7.85" customHeight="1" x14ac:dyDescent="0.45">
      <c r="B15" s="47"/>
      <c r="C15" s="47"/>
      <c r="D15" s="119"/>
      <c r="E15" s="55"/>
      <c r="F15" s="55"/>
      <c r="G15" s="55"/>
      <c r="H15" s="55"/>
      <c r="I15" s="55"/>
      <c r="J15" s="55"/>
      <c r="K15" s="55"/>
      <c r="L15" s="56"/>
      <c r="M15" s="55"/>
      <c r="N15" s="55"/>
      <c r="O15" s="55"/>
      <c r="P15" s="55"/>
      <c r="Q15" s="55"/>
      <c r="R15" s="55"/>
      <c r="S15" s="55"/>
      <c r="T15" s="55"/>
      <c r="U15" s="55"/>
      <c r="V15" s="55"/>
      <c r="W15" s="55"/>
      <c r="X15" s="55"/>
      <c r="Y15" s="55"/>
      <c r="Z15" s="55"/>
      <c r="AA15" s="55"/>
      <c r="AB15" s="55"/>
      <c r="AC15" s="55"/>
      <c r="AD15" s="55"/>
      <c r="AE15" s="55"/>
      <c r="AF15" s="55"/>
      <c r="AG15" s="55"/>
    </row>
    <row r="16" spans="1:33" ht="15.9" x14ac:dyDescent="0.45">
      <c r="B16" s="121" t="s">
        <v>106</v>
      </c>
      <c r="C16" s="47"/>
      <c r="D16" s="47"/>
      <c r="E16" s="54"/>
      <c r="F16" s="54"/>
      <c r="G16" s="54"/>
      <c r="H16" s="54"/>
      <c r="I16" s="54"/>
      <c r="J16" s="54"/>
      <c r="K16" s="54"/>
      <c r="L16" s="85"/>
      <c r="M16" s="54"/>
      <c r="N16" s="54"/>
      <c r="O16" s="54"/>
      <c r="P16" s="54"/>
      <c r="Q16" s="54"/>
      <c r="R16" s="54"/>
      <c r="S16" s="54"/>
      <c r="T16" s="54"/>
      <c r="U16" s="54"/>
      <c r="V16" s="54"/>
      <c r="W16" s="54"/>
      <c r="X16" s="54"/>
      <c r="Y16" s="54"/>
      <c r="Z16" s="54"/>
      <c r="AA16" s="54"/>
      <c r="AB16" s="54"/>
      <c r="AC16" s="54"/>
      <c r="AD16" s="54"/>
      <c r="AE16" s="54"/>
      <c r="AF16" s="54"/>
      <c r="AG16" s="55"/>
    </row>
    <row r="17" spans="2:33" ht="15.9" x14ac:dyDescent="0.45">
      <c r="B17" s="84"/>
      <c r="C17" s="119" t="s">
        <v>107</v>
      </c>
      <c r="D17" s="49"/>
      <c r="E17" s="54"/>
      <c r="F17" s="54"/>
      <c r="G17" s="54"/>
      <c r="H17" s="54"/>
      <c r="I17" s="54"/>
      <c r="J17" s="54"/>
      <c r="K17" s="54"/>
      <c r="L17" s="85"/>
      <c r="M17" s="54"/>
      <c r="N17" s="54"/>
      <c r="O17" s="54"/>
      <c r="P17" s="54"/>
      <c r="Q17" s="54"/>
      <c r="R17" s="54"/>
      <c r="S17" s="54"/>
      <c r="T17" s="54"/>
      <c r="U17" s="54"/>
      <c r="V17" s="54"/>
      <c r="W17" s="54"/>
      <c r="X17" s="54"/>
      <c r="Y17" s="54"/>
      <c r="Z17" s="54"/>
      <c r="AA17" s="54"/>
      <c r="AB17" s="54"/>
      <c r="AC17" s="54"/>
      <c r="AD17" s="54"/>
      <c r="AE17" s="54"/>
      <c r="AF17" s="54"/>
      <c r="AG17" s="55"/>
    </row>
    <row r="18" spans="2:33" ht="15.9" x14ac:dyDescent="0.45">
      <c r="B18" s="84"/>
      <c r="C18" s="134"/>
      <c r="D18" s="49"/>
      <c r="E18" s="54"/>
      <c r="F18" s="54"/>
      <c r="G18" s="54"/>
      <c r="H18" s="54"/>
      <c r="I18" s="54"/>
      <c r="J18" s="54"/>
      <c r="K18" s="54"/>
      <c r="L18" s="85"/>
      <c r="M18" s="54"/>
      <c r="N18" s="54"/>
      <c r="O18" s="54"/>
      <c r="P18" s="54"/>
      <c r="Q18" s="54"/>
      <c r="R18" s="54"/>
      <c r="S18" s="54"/>
      <c r="T18" s="54"/>
      <c r="U18" s="54"/>
      <c r="V18" s="54"/>
      <c r="W18" s="54"/>
      <c r="X18" s="54"/>
      <c r="Y18" s="54"/>
      <c r="Z18" s="54"/>
      <c r="AA18" s="54"/>
      <c r="AB18" s="54"/>
      <c r="AC18" s="54"/>
      <c r="AD18" s="54"/>
      <c r="AE18" s="54"/>
      <c r="AF18" s="54"/>
      <c r="AG18" s="55"/>
    </row>
    <row r="19" spans="2:33" ht="18.45" x14ac:dyDescent="0.5">
      <c r="B19" s="98" t="s">
        <v>323</v>
      </c>
      <c r="C19" s="47"/>
      <c r="D19" s="47"/>
      <c r="E19" s="36"/>
      <c r="F19" s="36"/>
      <c r="G19" s="36"/>
      <c r="H19" s="36"/>
      <c r="I19" s="36"/>
      <c r="J19" s="36"/>
      <c r="K19" s="36"/>
      <c r="L19" s="36"/>
      <c r="M19" s="36"/>
      <c r="N19" s="36"/>
      <c r="O19" s="36"/>
      <c r="P19" s="36"/>
      <c r="T19" s="36"/>
      <c r="U19" s="36"/>
    </row>
    <row r="20" spans="2:33" ht="18.45" x14ac:dyDescent="0.5">
      <c r="B20" s="98" t="s">
        <v>324</v>
      </c>
      <c r="C20" s="47"/>
      <c r="D20" s="47"/>
      <c r="E20" s="36"/>
      <c r="F20" s="36"/>
      <c r="G20" s="36"/>
      <c r="H20" s="36"/>
      <c r="I20" s="36"/>
      <c r="J20" s="36"/>
      <c r="K20" s="36"/>
      <c r="L20" s="36"/>
      <c r="M20" s="36"/>
      <c r="N20" s="36"/>
      <c r="O20" s="36"/>
      <c r="P20" s="36"/>
      <c r="T20" s="36"/>
      <c r="U20" s="36"/>
    </row>
    <row r="21" spans="2:33" ht="10.3" customHeight="1" x14ac:dyDescent="0.5">
      <c r="B21" s="75"/>
      <c r="C21" s="47"/>
      <c r="D21" s="47"/>
      <c r="E21" s="36"/>
      <c r="F21" s="36"/>
      <c r="G21" s="36"/>
      <c r="H21" s="36"/>
      <c r="I21" s="36"/>
      <c r="J21" s="36"/>
      <c r="K21" s="36"/>
      <c r="L21" s="36"/>
      <c r="M21" s="36"/>
      <c r="N21" s="36"/>
      <c r="O21" s="36"/>
      <c r="P21" s="36"/>
      <c r="T21" s="36"/>
      <c r="U21" s="36"/>
    </row>
    <row r="22" spans="2:33" ht="15.9" x14ac:dyDescent="0.45">
      <c r="C22" s="47" t="s">
        <v>183</v>
      </c>
      <c r="D22" s="47"/>
      <c r="E22" s="36"/>
      <c r="F22" s="36"/>
      <c r="G22" s="36"/>
      <c r="H22" s="36"/>
      <c r="I22" s="36"/>
      <c r="J22" s="36"/>
      <c r="K22" s="36"/>
      <c r="L22" s="36"/>
      <c r="M22" s="36"/>
      <c r="N22" s="36"/>
      <c r="O22" s="36"/>
      <c r="P22" s="36"/>
      <c r="T22" s="36"/>
      <c r="U22" s="36"/>
    </row>
    <row r="23" spans="2:33" ht="15.9" x14ac:dyDescent="0.45">
      <c r="C23" s="47" t="s">
        <v>113</v>
      </c>
      <c r="D23" s="47"/>
      <c r="E23" s="36"/>
      <c r="F23" s="36"/>
      <c r="G23" s="36"/>
      <c r="H23" s="36"/>
      <c r="I23" s="36"/>
      <c r="J23" s="36"/>
      <c r="K23" s="36"/>
      <c r="L23" s="36"/>
      <c r="M23" s="36"/>
      <c r="N23" s="36"/>
      <c r="O23" s="36"/>
      <c r="P23" s="36"/>
      <c r="T23" s="36"/>
      <c r="U23" s="36"/>
    </row>
    <row r="24" spans="2:33" ht="15.9" x14ac:dyDescent="0.45">
      <c r="C24" s="47"/>
      <c r="D24" s="47"/>
      <c r="E24" s="36"/>
      <c r="F24" s="36"/>
      <c r="G24" s="36"/>
      <c r="H24" s="36"/>
      <c r="I24" s="36"/>
      <c r="J24" s="36"/>
      <c r="K24" s="36"/>
      <c r="L24" s="36"/>
      <c r="M24" s="36"/>
      <c r="N24" s="36"/>
      <c r="O24" s="36"/>
      <c r="P24" s="36"/>
      <c r="R24" s="36"/>
      <c r="S24" s="36"/>
      <c r="T24" s="36"/>
      <c r="U24" s="36"/>
    </row>
    <row r="25" spans="2:33" ht="15" customHeight="1" x14ac:dyDescent="0.45">
      <c r="C25" s="45" t="s">
        <v>105</v>
      </c>
      <c r="D25" s="49"/>
      <c r="E25" s="116" t="s">
        <v>59</v>
      </c>
      <c r="G25" s="29"/>
      <c r="J25" s="136" t="s">
        <v>322</v>
      </c>
    </row>
    <row r="26" spans="2:33" ht="6.9" customHeight="1" x14ac:dyDescent="0.45">
      <c r="B26" s="45"/>
      <c r="C26" s="49"/>
      <c r="D26" s="116"/>
      <c r="F26" s="29"/>
    </row>
    <row r="27" spans="2:33" ht="15.9" x14ac:dyDescent="0.45">
      <c r="B27" s="78"/>
      <c r="C27" s="118" t="s">
        <v>14</v>
      </c>
      <c r="D27" s="47"/>
      <c r="E27" s="36"/>
      <c r="F27" s="36"/>
      <c r="G27" s="36"/>
      <c r="H27" s="36"/>
      <c r="I27" s="36"/>
      <c r="J27" s="36"/>
      <c r="K27" s="36"/>
      <c r="L27" s="36"/>
      <c r="M27" s="36"/>
      <c r="N27" s="36"/>
      <c r="O27" s="36"/>
      <c r="P27" s="36"/>
      <c r="Q27" s="36"/>
      <c r="R27" s="36"/>
      <c r="S27" s="36"/>
      <c r="T27" s="36"/>
      <c r="U27" s="36"/>
    </row>
    <row r="28" spans="2:33" ht="15.9" x14ac:dyDescent="0.45">
      <c r="B28" s="78"/>
      <c r="C28" s="45" t="s">
        <v>34</v>
      </c>
      <c r="D28" s="47"/>
      <c r="E28" s="36"/>
      <c r="F28" s="36"/>
      <c r="G28" s="36"/>
      <c r="H28" s="36"/>
      <c r="I28" s="36"/>
      <c r="J28" s="36"/>
      <c r="K28" s="36"/>
      <c r="L28" s="36"/>
      <c r="M28" s="36"/>
      <c r="N28" s="36"/>
      <c r="O28" s="36"/>
      <c r="P28" s="36"/>
      <c r="Q28" s="36"/>
      <c r="R28" s="36"/>
      <c r="S28" s="36"/>
      <c r="T28" s="36"/>
      <c r="U28" s="36"/>
      <c r="V28" s="36"/>
    </row>
    <row r="29" spans="2:33" ht="15.9" x14ac:dyDescent="0.45">
      <c r="B29" s="78"/>
      <c r="C29" s="47" t="s">
        <v>35</v>
      </c>
      <c r="D29" s="47"/>
      <c r="E29" s="36"/>
      <c r="F29" s="36"/>
      <c r="G29" s="36"/>
      <c r="H29" s="36"/>
      <c r="I29" s="36"/>
      <c r="J29" s="36"/>
      <c r="K29" s="36"/>
      <c r="L29" s="36"/>
      <c r="M29" s="36"/>
      <c r="N29" s="36"/>
      <c r="O29" s="36"/>
      <c r="P29" s="36"/>
      <c r="Q29" s="36"/>
      <c r="R29" s="36"/>
      <c r="S29" s="36"/>
      <c r="T29" s="36"/>
      <c r="U29" s="36"/>
      <c r="V29" s="36"/>
    </row>
    <row r="30" spans="2:33" ht="15.9" x14ac:dyDescent="0.45">
      <c r="B30" s="78"/>
      <c r="C30" s="49"/>
      <c r="D30" s="47"/>
      <c r="E30" s="36"/>
      <c r="F30" s="36"/>
      <c r="G30" s="36"/>
      <c r="H30" s="36"/>
      <c r="I30" s="36"/>
      <c r="J30" s="36"/>
      <c r="K30" s="36"/>
      <c r="L30" s="36"/>
      <c r="M30" s="36"/>
      <c r="N30" s="36"/>
      <c r="O30" s="36"/>
      <c r="P30" s="36"/>
      <c r="Q30" s="36"/>
      <c r="R30" s="36"/>
      <c r="S30" s="36"/>
      <c r="T30" s="36"/>
      <c r="U30" s="36"/>
    </row>
    <row r="31" spans="2:33" ht="15.9" x14ac:dyDescent="0.45">
      <c r="B31" s="78"/>
      <c r="C31" s="120" t="s">
        <v>63</v>
      </c>
      <c r="D31" s="47"/>
      <c r="E31" s="36"/>
      <c r="F31" s="36"/>
      <c r="G31" s="36"/>
      <c r="H31" s="36"/>
      <c r="I31" s="36"/>
      <c r="J31" s="36"/>
      <c r="K31" s="36"/>
      <c r="L31" s="36"/>
      <c r="M31" s="36"/>
      <c r="N31" s="36"/>
      <c r="O31" s="36"/>
      <c r="P31" s="36"/>
      <c r="Q31" s="36"/>
      <c r="R31" s="36"/>
      <c r="S31" s="36"/>
      <c r="T31" s="36"/>
      <c r="U31" s="36"/>
    </row>
    <row r="32" spans="2:33" ht="15.9" x14ac:dyDescent="0.45">
      <c r="B32" s="78"/>
      <c r="C32" s="118" t="s">
        <v>14</v>
      </c>
      <c r="D32" s="47"/>
      <c r="E32" s="36"/>
      <c r="F32" s="36"/>
      <c r="G32" s="36"/>
      <c r="H32" s="36"/>
      <c r="I32" s="36"/>
      <c r="J32" s="36"/>
      <c r="K32" s="36"/>
      <c r="L32" s="36"/>
      <c r="M32" s="36"/>
      <c r="N32" s="36"/>
      <c r="O32" s="36"/>
      <c r="P32" s="36"/>
      <c r="Q32" s="36"/>
      <c r="R32" s="36"/>
      <c r="S32" s="36"/>
      <c r="T32" s="36"/>
      <c r="U32" s="36"/>
    </row>
    <row r="33" spans="2:23" ht="15.9" x14ac:dyDescent="0.45">
      <c r="B33" s="78"/>
      <c r="C33" s="118"/>
      <c r="D33" s="47"/>
      <c r="E33" s="36"/>
      <c r="F33" s="36"/>
      <c r="G33" s="36"/>
      <c r="H33" s="36"/>
      <c r="I33" s="36"/>
      <c r="J33" s="36"/>
      <c r="K33" s="36"/>
      <c r="L33" s="36"/>
      <c r="M33" s="36"/>
      <c r="N33" s="36"/>
      <c r="O33" s="36"/>
      <c r="P33" s="36"/>
      <c r="Q33" s="36"/>
      <c r="R33" s="36"/>
      <c r="S33" s="36"/>
      <c r="T33" s="36"/>
      <c r="U33" s="36"/>
    </row>
    <row r="34" spans="2:23" ht="16.75" x14ac:dyDescent="0.45">
      <c r="B34" s="147" t="s">
        <v>115</v>
      </c>
      <c r="C34" s="148"/>
      <c r="D34" s="47"/>
      <c r="E34" s="36"/>
      <c r="F34" s="36"/>
      <c r="G34" s="36"/>
      <c r="H34" s="36"/>
      <c r="I34" s="36"/>
      <c r="J34" s="36"/>
      <c r="K34" s="36"/>
      <c r="L34" s="36"/>
      <c r="M34" s="36"/>
      <c r="N34" s="36"/>
      <c r="O34" s="36"/>
      <c r="P34" s="36"/>
      <c r="Q34" s="36"/>
      <c r="R34" s="36"/>
      <c r="S34" s="36"/>
      <c r="T34" s="36"/>
      <c r="U34" s="36"/>
    </row>
    <row r="35" spans="2:23" ht="16.75" x14ac:dyDescent="0.45">
      <c r="B35" s="148"/>
      <c r="C35" s="137" t="s">
        <v>325</v>
      </c>
      <c r="D35" s="47"/>
      <c r="E35" s="36"/>
      <c r="F35" s="36"/>
      <c r="G35" s="36"/>
      <c r="H35" s="36"/>
      <c r="I35" s="36"/>
      <c r="J35" s="36"/>
      <c r="K35" s="36"/>
      <c r="L35" s="36"/>
      <c r="M35" s="36"/>
      <c r="N35" s="36"/>
      <c r="O35" s="36"/>
      <c r="P35" s="36"/>
      <c r="Q35" s="36"/>
      <c r="R35" s="36"/>
      <c r="S35" s="36"/>
      <c r="T35" s="36"/>
      <c r="U35" s="36"/>
    </row>
    <row r="36" spans="2:23" ht="16.75" x14ac:dyDescent="0.45">
      <c r="B36" s="148"/>
      <c r="C36" s="137"/>
      <c r="D36" s="47"/>
      <c r="E36" s="36"/>
      <c r="F36" s="36"/>
      <c r="G36" s="36"/>
      <c r="H36" s="36"/>
      <c r="I36" s="36"/>
      <c r="J36" s="36"/>
      <c r="K36" s="36"/>
      <c r="L36" s="36"/>
      <c r="M36" s="36"/>
      <c r="N36" s="36"/>
      <c r="O36" s="36"/>
      <c r="P36" s="36"/>
      <c r="Q36" s="36"/>
      <c r="R36" s="36"/>
      <c r="S36" s="36"/>
      <c r="T36" s="36"/>
      <c r="U36" s="36"/>
    </row>
    <row r="37" spans="2:23" ht="9.4499999999999993" customHeight="1" x14ac:dyDescent="0.45">
      <c r="B37" s="139"/>
      <c r="C37" s="140"/>
      <c r="D37" s="141"/>
      <c r="E37" s="142"/>
      <c r="F37" s="142"/>
      <c r="G37" s="142"/>
      <c r="H37" s="142"/>
      <c r="I37" s="142"/>
      <c r="J37" s="142"/>
      <c r="K37" s="142"/>
      <c r="L37" s="142"/>
      <c r="M37" s="142"/>
      <c r="N37" s="142"/>
      <c r="O37" s="142"/>
      <c r="P37" s="142"/>
      <c r="Q37" s="142"/>
      <c r="R37" s="142"/>
      <c r="S37" s="142"/>
      <c r="T37" s="142"/>
      <c r="U37" s="142"/>
      <c r="V37" s="82"/>
      <c r="W37" s="82"/>
    </row>
    <row r="38" spans="2:23" ht="16.75" x14ac:dyDescent="0.45">
      <c r="B38" s="148"/>
      <c r="C38" s="137"/>
      <c r="D38" s="47"/>
      <c r="E38" s="36"/>
      <c r="F38" s="36"/>
      <c r="G38" s="36"/>
      <c r="H38" s="36"/>
      <c r="I38" s="36"/>
      <c r="J38" s="36"/>
      <c r="K38" s="36"/>
      <c r="L38" s="36"/>
      <c r="M38" s="36"/>
      <c r="N38" s="36"/>
      <c r="O38" s="36"/>
      <c r="P38" s="36"/>
      <c r="Q38" s="36"/>
      <c r="R38" s="36"/>
      <c r="S38" s="36"/>
      <c r="T38" s="36"/>
      <c r="U38" s="36"/>
    </row>
    <row r="39" spans="2:23" ht="16.75" x14ac:dyDescent="0.45">
      <c r="B39" s="137" t="s">
        <v>114</v>
      </c>
      <c r="C39" s="118"/>
      <c r="D39" s="47"/>
      <c r="E39" s="36"/>
      <c r="F39" s="36"/>
      <c r="G39" s="36"/>
      <c r="H39" s="36"/>
      <c r="I39" s="36"/>
      <c r="J39" s="36"/>
      <c r="K39" s="36"/>
      <c r="L39" s="36"/>
      <c r="M39" s="36"/>
      <c r="N39" s="36"/>
      <c r="O39" s="36"/>
      <c r="P39" s="36"/>
      <c r="Q39" s="36"/>
      <c r="R39" s="36"/>
      <c r="S39" s="36"/>
      <c r="T39" s="36"/>
      <c r="U39" s="36"/>
    </row>
    <row r="40" spans="2:23" ht="15.9" x14ac:dyDescent="0.45">
      <c r="B40" s="78"/>
      <c r="C40" s="118"/>
      <c r="D40" s="47"/>
      <c r="E40" s="36"/>
      <c r="F40" s="36"/>
      <c r="G40" s="36"/>
      <c r="H40" s="36"/>
      <c r="I40" s="36"/>
      <c r="J40" s="36"/>
      <c r="K40" s="36"/>
      <c r="L40" s="36"/>
      <c r="M40" s="36"/>
      <c r="N40" s="36"/>
      <c r="O40" s="36"/>
      <c r="P40" s="36"/>
      <c r="Q40" s="36"/>
      <c r="R40" s="36"/>
      <c r="S40" s="36"/>
      <c r="T40" s="36"/>
      <c r="U40" s="36"/>
    </row>
    <row r="41" spans="2:23" ht="15.9" x14ac:dyDescent="0.45">
      <c r="B41" s="121" t="s">
        <v>329</v>
      </c>
    </row>
    <row r="42" spans="2:23" ht="15.9" x14ac:dyDescent="0.45">
      <c r="B42" s="47" t="s">
        <v>326</v>
      </c>
    </row>
    <row r="43" spans="2:23" ht="15.9" x14ac:dyDescent="0.45">
      <c r="B43" s="89" t="s">
        <v>327</v>
      </c>
      <c r="C43" s="131"/>
      <c r="D43" s="131"/>
      <c r="E43" s="132"/>
      <c r="F43" s="132"/>
      <c r="G43" s="132"/>
      <c r="H43" s="132"/>
      <c r="I43" s="132"/>
      <c r="J43" s="132"/>
      <c r="K43" s="132"/>
      <c r="L43" s="132"/>
      <c r="M43" s="132"/>
      <c r="N43" s="132"/>
      <c r="O43" s="132"/>
      <c r="P43" s="132"/>
      <c r="Q43" s="132"/>
      <c r="R43" s="132"/>
      <c r="S43" s="132"/>
      <c r="T43" s="132"/>
      <c r="U43" s="132"/>
      <c r="V43" s="133"/>
    </row>
    <row r="44" spans="2:23" ht="15.9" x14ac:dyDescent="0.45">
      <c r="B44" s="138" t="s">
        <v>328</v>
      </c>
      <c r="C44" s="131"/>
      <c r="D44" s="131"/>
      <c r="E44" s="132"/>
      <c r="F44" s="132"/>
      <c r="G44" s="132"/>
      <c r="H44" s="132"/>
      <c r="I44" s="132"/>
      <c r="J44" s="132"/>
      <c r="K44" s="132"/>
      <c r="L44" s="132"/>
      <c r="M44" s="132"/>
      <c r="N44" s="132"/>
      <c r="O44" s="132"/>
      <c r="P44" s="132"/>
      <c r="Q44" s="132"/>
      <c r="R44" s="132"/>
      <c r="S44" s="132"/>
      <c r="T44" s="132"/>
      <c r="U44" s="132"/>
      <c r="V44" s="133"/>
    </row>
    <row r="45" spans="2:23" ht="15.9" x14ac:dyDescent="0.45">
      <c r="B45" s="138"/>
      <c r="C45" s="131"/>
      <c r="D45" s="131"/>
      <c r="E45" s="132"/>
      <c r="F45" s="132"/>
      <c r="G45" s="132"/>
      <c r="H45" s="132"/>
      <c r="I45" s="132"/>
      <c r="J45" s="132"/>
      <c r="K45" s="132"/>
      <c r="L45" s="132"/>
      <c r="M45" s="132"/>
      <c r="N45" s="132"/>
      <c r="O45" s="132"/>
      <c r="P45" s="132"/>
      <c r="Q45" s="132"/>
      <c r="R45" s="132"/>
      <c r="S45" s="132"/>
      <c r="T45" s="132"/>
      <c r="U45" s="132"/>
      <c r="V45" s="133"/>
    </row>
    <row r="46" spans="2:23" ht="15.9" x14ac:dyDescent="0.45">
      <c r="B46" s="47" t="s">
        <v>331</v>
      </c>
      <c r="C46" s="131"/>
      <c r="D46" s="131"/>
      <c r="E46" s="132"/>
      <c r="F46" s="132"/>
      <c r="G46" s="132"/>
      <c r="H46" s="132"/>
      <c r="I46" s="132"/>
      <c r="J46" s="132"/>
      <c r="K46" s="132"/>
      <c r="L46" s="132"/>
      <c r="M46" s="132"/>
      <c r="N46" s="132"/>
      <c r="O46" s="132"/>
      <c r="P46" s="132"/>
      <c r="Q46" s="132"/>
      <c r="R46" s="132"/>
      <c r="S46" s="132"/>
      <c r="T46" s="132"/>
      <c r="U46" s="132"/>
      <c r="V46" s="133"/>
    </row>
    <row r="47" spans="2:23" ht="15.9" x14ac:dyDescent="0.45">
      <c r="B47" s="47" t="s">
        <v>330</v>
      </c>
      <c r="C47" s="131"/>
      <c r="D47" s="131"/>
      <c r="E47" s="132"/>
      <c r="F47" s="132"/>
      <c r="G47" s="132"/>
      <c r="H47" s="132"/>
      <c r="I47" s="132"/>
      <c r="J47" s="132"/>
      <c r="K47" s="132"/>
      <c r="L47" s="132"/>
      <c r="M47" s="132"/>
      <c r="N47" s="132"/>
      <c r="O47" s="132"/>
      <c r="P47" s="132"/>
      <c r="Q47" s="132"/>
      <c r="R47" s="132"/>
      <c r="S47" s="132"/>
      <c r="T47" s="132"/>
      <c r="U47" s="132"/>
      <c r="V47" s="133"/>
    </row>
    <row r="48" spans="2:23" ht="15.9" x14ac:dyDescent="0.45">
      <c r="B48" s="135"/>
      <c r="C48" s="131"/>
      <c r="D48" s="131"/>
      <c r="E48" s="132"/>
      <c r="F48" s="132"/>
      <c r="G48" s="132"/>
      <c r="H48" s="132"/>
      <c r="I48" s="132"/>
      <c r="J48" s="132"/>
      <c r="K48" s="132"/>
      <c r="L48" s="132"/>
      <c r="M48" s="132"/>
      <c r="N48" s="132"/>
      <c r="O48" s="132"/>
      <c r="P48" s="132"/>
      <c r="Q48" s="132"/>
      <c r="R48" s="132"/>
      <c r="S48" s="132"/>
      <c r="T48" s="132"/>
      <c r="U48" s="132"/>
      <c r="V48" s="133"/>
    </row>
    <row r="49" spans="2:21" ht="15.9" x14ac:dyDescent="0.45">
      <c r="B49" s="47" t="s">
        <v>332</v>
      </c>
      <c r="C49" s="118"/>
      <c r="D49" s="47"/>
      <c r="E49" s="36"/>
      <c r="F49" s="36"/>
      <c r="G49" s="36"/>
      <c r="H49" s="36"/>
      <c r="I49" s="36"/>
      <c r="J49" s="36"/>
      <c r="K49" s="36"/>
      <c r="L49" s="36"/>
      <c r="M49" s="36"/>
      <c r="N49" s="36"/>
      <c r="O49" s="36"/>
      <c r="P49" s="36"/>
      <c r="Q49" s="36"/>
      <c r="R49" s="36"/>
      <c r="S49" s="36"/>
      <c r="T49" s="36"/>
      <c r="U49" s="36"/>
    </row>
    <row r="50" spans="2:21" ht="15.9" x14ac:dyDescent="0.45">
      <c r="B50" s="47" t="s">
        <v>526</v>
      </c>
      <c r="C50" s="118"/>
      <c r="D50" s="47"/>
      <c r="E50" s="36"/>
      <c r="F50" s="36"/>
      <c r="G50" s="36"/>
      <c r="H50" s="36"/>
      <c r="I50" s="36"/>
      <c r="J50" s="36"/>
      <c r="K50" s="36"/>
      <c r="L50" s="36"/>
      <c r="M50" s="36"/>
      <c r="N50" s="36"/>
      <c r="O50" s="36"/>
      <c r="P50" s="36"/>
      <c r="Q50" s="36"/>
      <c r="R50" s="36"/>
      <c r="S50" s="36"/>
      <c r="T50" s="36"/>
      <c r="U50" s="36"/>
    </row>
    <row r="51" spans="2:21" ht="15.9" x14ac:dyDescent="0.45">
      <c r="B51" s="47"/>
      <c r="C51" s="118"/>
      <c r="D51" s="47"/>
      <c r="E51" s="36"/>
      <c r="F51" s="36"/>
      <c r="G51" s="36"/>
      <c r="H51" s="36"/>
      <c r="I51" s="36"/>
      <c r="J51" s="36"/>
      <c r="K51" s="36"/>
      <c r="L51" s="36"/>
      <c r="M51" s="36"/>
      <c r="N51" s="36"/>
      <c r="O51" s="36"/>
      <c r="P51" s="36"/>
      <c r="Q51" s="36"/>
      <c r="R51" s="36"/>
      <c r="S51" s="36"/>
      <c r="T51" s="36"/>
      <c r="U51" s="36"/>
    </row>
    <row r="52" spans="2:21" ht="15.9" x14ac:dyDescent="0.45">
      <c r="B52" s="47" t="s">
        <v>351</v>
      </c>
      <c r="C52" s="47"/>
      <c r="D52" s="47"/>
      <c r="E52" s="36"/>
      <c r="F52" s="36"/>
      <c r="G52" s="36"/>
      <c r="H52" s="36"/>
      <c r="I52" s="36"/>
      <c r="J52" s="36"/>
      <c r="K52" s="36"/>
      <c r="L52" s="36"/>
      <c r="M52" s="36"/>
      <c r="N52" s="36"/>
      <c r="O52" s="36"/>
      <c r="P52" s="36"/>
      <c r="Q52" s="36"/>
      <c r="R52" s="36"/>
      <c r="S52" s="36"/>
      <c r="T52" s="36"/>
      <c r="U52" s="36"/>
    </row>
    <row r="53" spans="2:21" ht="15.9" x14ac:dyDescent="0.45">
      <c r="B53" s="89" t="s">
        <v>333</v>
      </c>
      <c r="C53" s="47"/>
      <c r="D53" s="47"/>
      <c r="E53" s="36"/>
      <c r="F53" s="36"/>
      <c r="G53" s="36"/>
      <c r="H53" s="36"/>
      <c r="I53" s="36"/>
      <c r="J53" s="36"/>
      <c r="K53" s="36"/>
      <c r="L53" s="36"/>
      <c r="M53" s="36"/>
      <c r="N53" s="36"/>
      <c r="O53" s="36"/>
      <c r="P53" s="36"/>
      <c r="Q53" s="36"/>
      <c r="R53" s="36"/>
      <c r="S53" s="36"/>
      <c r="T53" s="36"/>
      <c r="U53" s="36"/>
    </row>
    <row r="54" spans="2:21" ht="15.9" x14ac:dyDescent="0.45">
      <c r="B54" s="47" t="s">
        <v>335</v>
      </c>
      <c r="C54" s="47"/>
      <c r="D54" s="47"/>
      <c r="E54" s="36"/>
      <c r="F54" s="36"/>
      <c r="G54" s="36"/>
      <c r="H54" s="36"/>
      <c r="I54" s="36"/>
      <c r="J54" s="36"/>
      <c r="K54" s="36"/>
      <c r="L54" s="36"/>
      <c r="M54" s="36"/>
      <c r="N54" s="36"/>
      <c r="O54" s="36"/>
      <c r="P54" s="36"/>
      <c r="Q54" s="36"/>
      <c r="R54" s="36"/>
      <c r="S54" s="36"/>
      <c r="T54" s="36"/>
      <c r="U54" s="36"/>
    </row>
    <row r="55" spans="2:21" ht="15.9" x14ac:dyDescent="0.45">
      <c r="B55" s="47" t="s">
        <v>336</v>
      </c>
      <c r="C55" s="47"/>
      <c r="D55" s="47"/>
      <c r="E55" s="36"/>
      <c r="F55" s="36"/>
      <c r="G55" s="36"/>
      <c r="H55" s="36"/>
      <c r="I55" s="36"/>
      <c r="J55" s="36"/>
      <c r="K55" s="36"/>
      <c r="L55" s="36"/>
      <c r="M55" s="36"/>
      <c r="N55" s="36"/>
      <c r="O55" s="36"/>
      <c r="P55" s="36"/>
      <c r="Q55" s="36"/>
      <c r="R55" s="36"/>
      <c r="S55" s="36"/>
      <c r="T55" s="36"/>
      <c r="U55" s="36"/>
    </row>
    <row r="56" spans="2:21" ht="15.9" x14ac:dyDescent="0.45">
      <c r="B56" s="47" t="s">
        <v>352</v>
      </c>
      <c r="C56" s="47"/>
      <c r="D56" s="47"/>
      <c r="E56" s="36"/>
      <c r="F56" s="36"/>
      <c r="G56" s="36"/>
      <c r="H56" s="36"/>
      <c r="I56" s="36"/>
      <c r="J56" s="36"/>
      <c r="K56" s="36"/>
      <c r="L56" s="36"/>
      <c r="M56" s="36"/>
      <c r="N56" s="36"/>
      <c r="O56" s="36"/>
      <c r="P56" s="36"/>
      <c r="Q56" s="36"/>
      <c r="R56" s="36"/>
      <c r="S56" s="36"/>
      <c r="T56" s="36"/>
      <c r="U56" s="36"/>
    </row>
    <row r="57" spans="2:21" ht="15.9" x14ac:dyDescent="0.45">
      <c r="B57" s="47" t="s">
        <v>337</v>
      </c>
      <c r="C57" s="47"/>
      <c r="D57" s="47"/>
      <c r="E57" s="36"/>
      <c r="F57" s="36"/>
      <c r="G57" s="36"/>
      <c r="H57" s="36"/>
      <c r="I57" s="36"/>
      <c r="J57" s="36"/>
      <c r="K57" s="36"/>
      <c r="L57" s="36"/>
      <c r="M57" s="36"/>
      <c r="N57" s="36"/>
      <c r="O57" s="36"/>
      <c r="P57" s="36"/>
      <c r="Q57" s="36"/>
      <c r="R57" s="36"/>
      <c r="S57" s="36"/>
      <c r="T57" s="36"/>
      <c r="U57" s="36"/>
    </row>
    <row r="58" spans="2:21" ht="15.9" x14ac:dyDescent="0.45">
      <c r="B58" s="47" t="s">
        <v>334</v>
      </c>
      <c r="C58" s="47"/>
      <c r="D58" s="47"/>
      <c r="E58" s="36"/>
      <c r="F58" s="36"/>
      <c r="G58" s="36"/>
      <c r="H58" s="36"/>
      <c r="I58" s="36"/>
      <c r="J58" s="36"/>
      <c r="K58" s="36"/>
      <c r="L58" s="36"/>
      <c r="M58" s="36"/>
      <c r="N58" s="36"/>
      <c r="O58" s="36"/>
      <c r="P58" s="36"/>
      <c r="Q58" s="36"/>
      <c r="R58" s="36"/>
      <c r="S58" s="36"/>
      <c r="T58" s="36"/>
      <c r="U58" s="36"/>
    </row>
    <row r="59" spans="2:21" ht="15.9" x14ac:dyDescent="0.45">
      <c r="B59" s="78"/>
      <c r="C59" s="47"/>
      <c r="D59" s="47"/>
      <c r="E59" s="36"/>
      <c r="F59" s="36"/>
      <c r="G59" s="36"/>
      <c r="H59" s="36"/>
      <c r="I59" s="36"/>
      <c r="J59" s="36"/>
      <c r="K59" s="36"/>
      <c r="L59" s="36"/>
      <c r="M59" s="36"/>
      <c r="N59" s="36"/>
      <c r="O59" s="36"/>
      <c r="P59" s="36"/>
      <c r="Q59" s="36"/>
      <c r="R59" s="36"/>
      <c r="S59" s="36"/>
      <c r="T59" s="36"/>
      <c r="U59" s="36"/>
    </row>
    <row r="60" spans="2:21" ht="15.9" x14ac:dyDescent="0.45">
      <c r="B60" s="47" t="s">
        <v>109</v>
      </c>
      <c r="C60" s="47"/>
      <c r="D60" s="47"/>
      <c r="E60" s="36"/>
      <c r="F60" s="36"/>
      <c r="G60" s="36"/>
      <c r="H60" s="36"/>
      <c r="I60" s="36"/>
      <c r="J60" s="36"/>
      <c r="K60" s="36"/>
      <c r="L60" s="36"/>
      <c r="M60" s="36"/>
      <c r="N60" s="36"/>
      <c r="O60" s="36"/>
      <c r="P60" s="36"/>
      <c r="Q60" s="36"/>
      <c r="R60" s="36"/>
      <c r="S60" s="36"/>
      <c r="T60" s="36"/>
      <c r="U60" s="36"/>
    </row>
    <row r="61" spans="2:21" ht="15.9" x14ac:dyDescent="0.45">
      <c r="B61" s="47" t="s">
        <v>110</v>
      </c>
      <c r="C61" s="47"/>
      <c r="D61" s="47"/>
      <c r="E61" s="36"/>
      <c r="F61" s="36"/>
      <c r="G61" s="36"/>
      <c r="H61" s="36"/>
      <c r="I61" s="36"/>
      <c r="J61" s="36"/>
      <c r="K61" s="36"/>
      <c r="L61" s="36"/>
      <c r="M61" s="36"/>
      <c r="N61" s="36"/>
      <c r="O61" s="36"/>
      <c r="P61" s="36"/>
      <c r="Q61" s="36"/>
      <c r="R61" s="36"/>
      <c r="S61" s="36"/>
      <c r="T61" s="36"/>
      <c r="U61" s="36"/>
    </row>
    <row r="62" spans="2:21" ht="15.9" x14ac:dyDescent="0.45">
      <c r="B62" s="89" t="s">
        <v>111</v>
      </c>
      <c r="C62" s="47"/>
      <c r="D62" s="47"/>
      <c r="E62" s="36"/>
      <c r="F62" s="36"/>
      <c r="G62" s="36"/>
      <c r="H62" s="36"/>
      <c r="I62" s="36"/>
      <c r="J62" s="36"/>
      <c r="K62" s="36"/>
      <c r="L62" s="36"/>
      <c r="M62" s="36"/>
      <c r="N62" s="36"/>
      <c r="O62" s="36"/>
      <c r="P62" s="36"/>
      <c r="Q62" s="36"/>
      <c r="R62" s="36"/>
      <c r="S62" s="36"/>
      <c r="T62" s="36"/>
      <c r="U62" s="36"/>
    </row>
    <row r="63" spans="2:21" ht="15.9" x14ac:dyDescent="0.45">
      <c r="B63" s="89" t="s">
        <v>338</v>
      </c>
      <c r="C63" s="47"/>
      <c r="D63" s="47"/>
      <c r="E63" s="36"/>
      <c r="F63" s="36"/>
      <c r="G63" s="36"/>
      <c r="H63" s="36"/>
      <c r="I63" s="36"/>
      <c r="J63" s="36"/>
      <c r="K63" s="36"/>
      <c r="L63" s="36"/>
      <c r="M63" s="36"/>
      <c r="N63" s="36"/>
      <c r="O63" s="36"/>
      <c r="P63" s="36"/>
      <c r="Q63" s="36"/>
      <c r="R63" s="36"/>
      <c r="S63" s="36"/>
      <c r="T63" s="36"/>
      <c r="U63" s="36"/>
    </row>
    <row r="64" spans="2:21" ht="15.9" x14ac:dyDescent="0.45">
      <c r="B64" s="89"/>
      <c r="C64" s="47"/>
      <c r="D64" s="47"/>
      <c r="E64" s="36"/>
      <c r="F64" s="36"/>
      <c r="G64" s="36"/>
      <c r="H64" s="36"/>
      <c r="I64" s="36"/>
      <c r="J64" s="36"/>
      <c r="K64" s="36"/>
      <c r="L64" s="36"/>
      <c r="M64" s="36"/>
      <c r="N64" s="36"/>
      <c r="O64" s="36"/>
      <c r="P64" s="36"/>
      <c r="Q64" s="36"/>
      <c r="R64" s="36"/>
      <c r="S64" s="36"/>
      <c r="T64" s="36"/>
      <c r="U64" s="36"/>
    </row>
    <row r="65" spans="2:23" ht="15.9" x14ac:dyDescent="0.45">
      <c r="B65" s="47" t="s">
        <v>339</v>
      </c>
      <c r="C65" s="47"/>
      <c r="D65" s="47"/>
      <c r="E65" s="36"/>
      <c r="F65" s="36"/>
      <c r="G65" s="36"/>
      <c r="H65" s="36"/>
      <c r="I65" s="36"/>
      <c r="J65" s="36"/>
      <c r="K65" s="36"/>
      <c r="L65" s="36"/>
      <c r="M65" s="36"/>
      <c r="N65" s="36"/>
      <c r="O65" s="36"/>
      <c r="P65" s="36"/>
      <c r="Q65" s="36"/>
      <c r="R65" s="36"/>
      <c r="S65" s="36"/>
      <c r="T65" s="36"/>
      <c r="U65" s="36"/>
    </row>
    <row r="66" spans="2:23" ht="15.9" x14ac:dyDescent="0.45">
      <c r="B66" s="47" t="s">
        <v>340</v>
      </c>
      <c r="C66" s="47"/>
      <c r="D66" s="47"/>
      <c r="E66" s="36"/>
      <c r="F66" s="36"/>
      <c r="G66" s="36"/>
      <c r="H66" s="36"/>
      <c r="I66" s="36"/>
      <c r="J66" s="36"/>
      <c r="K66" s="36"/>
      <c r="L66" s="36"/>
      <c r="M66" s="36"/>
      <c r="N66" s="36"/>
      <c r="O66" s="36"/>
      <c r="P66" s="36"/>
      <c r="Q66" s="36"/>
      <c r="R66" s="36"/>
      <c r="S66" s="36"/>
      <c r="T66" s="36"/>
      <c r="U66" s="36"/>
    </row>
    <row r="67" spans="2:23" ht="15.9" x14ac:dyDescent="0.45">
      <c r="B67" s="47" t="s">
        <v>347</v>
      </c>
      <c r="C67" s="47"/>
      <c r="D67" s="47"/>
      <c r="E67" s="36"/>
      <c r="F67" s="36"/>
      <c r="G67" s="36"/>
      <c r="H67" s="36"/>
      <c r="I67" s="36"/>
      <c r="J67" s="36"/>
      <c r="K67" s="36"/>
      <c r="L67" s="36"/>
      <c r="M67" s="36"/>
      <c r="N67" s="36"/>
      <c r="O67" s="36"/>
      <c r="P67" s="36"/>
      <c r="Q67" s="36"/>
      <c r="R67" s="36"/>
      <c r="S67" s="36"/>
      <c r="T67" s="36"/>
      <c r="U67" s="36"/>
    </row>
    <row r="68" spans="2:23" ht="15.9" x14ac:dyDescent="0.45">
      <c r="B68" s="47" t="s">
        <v>348</v>
      </c>
      <c r="C68" s="47"/>
      <c r="D68" s="47"/>
      <c r="E68" s="36"/>
      <c r="F68" s="36"/>
      <c r="G68" s="36"/>
      <c r="H68" s="36"/>
      <c r="I68" s="36"/>
      <c r="J68" s="36"/>
      <c r="K68" s="36"/>
      <c r="L68" s="36"/>
      <c r="M68" s="36"/>
      <c r="N68" s="36"/>
      <c r="O68" s="36"/>
      <c r="P68" s="36"/>
      <c r="Q68" s="36"/>
      <c r="R68" s="36"/>
      <c r="S68" s="36"/>
      <c r="T68" s="36"/>
      <c r="U68" s="36"/>
    </row>
    <row r="69" spans="2:23" ht="15.9" x14ac:dyDescent="0.45">
      <c r="B69" s="47"/>
      <c r="C69" s="47"/>
      <c r="D69" s="47"/>
      <c r="E69" s="36"/>
      <c r="F69" s="36"/>
      <c r="G69" s="36"/>
      <c r="H69" s="36"/>
      <c r="I69" s="36"/>
      <c r="J69" s="36"/>
      <c r="K69" s="36"/>
      <c r="L69" s="36"/>
      <c r="M69" s="36"/>
      <c r="N69" s="36"/>
      <c r="O69" s="36"/>
      <c r="P69" s="36"/>
      <c r="Q69" s="36"/>
      <c r="R69" s="36"/>
      <c r="S69" s="36"/>
      <c r="T69" s="36"/>
      <c r="U69" s="36"/>
    </row>
    <row r="70" spans="2:23" ht="15.9" x14ac:dyDescent="0.45">
      <c r="B70" s="47" t="s">
        <v>346</v>
      </c>
      <c r="C70" s="47"/>
      <c r="D70" s="47"/>
      <c r="E70" s="36"/>
      <c r="F70" s="36"/>
      <c r="G70" s="36"/>
      <c r="H70" s="36"/>
      <c r="I70" s="36"/>
      <c r="J70" s="36"/>
      <c r="K70" s="36"/>
      <c r="L70" s="36"/>
      <c r="M70" s="36"/>
      <c r="N70" s="36"/>
      <c r="O70" s="36"/>
      <c r="P70" s="36"/>
      <c r="Q70" s="36"/>
      <c r="R70" s="36"/>
      <c r="S70" s="36"/>
      <c r="T70" s="36"/>
      <c r="U70" s="36"/>
    </row>
    <row r="71" spans="2:23" ht="15.9" x14ac:dyDescent="0.45">
      <c r="B71" s="47" t="s">
        <v>341</v>
      </c>
      <c r="C71" s="47"/>
      <c r="D71" s="47"/>
      <c r="E71" s="36"/>
      <c r="F71" s="36"/>
      <c r="G71" s="36"/>
      <c r="H71" s="36"/>
      <c r="I71" s="36"/>
      <c r="J71" s="36"/>
      <c r="K71" s="36"/>
      <c r="L71" s="36"/>
      <c r="M71" s="36"/>
      <c r="N71" s="36"/>
      <c r="O71" s="36"/>
      <c r="P71" s="36"/>
      <c r="Q71" s="36"/>
      <c r="R71" s="36"/>
      <c r="S71" s="36"/>
      <c r="T71" s="36"/>
      <c r="U71" s="36"/>
    </row>
    <row r="72" spans="2:23" ht="15.9" x14ac:dyDescent="0.45">
      <c r="B72" s="47" t="s">
        <v>342</v>
      </c>
      <c r="C72" s="47"/>
      <c r="D72" s="47"/>
      <c r="E72" s="36"/>
      <c r="F72" s="36"/>
      <c r="G72" s="36"/>
      <c r="H72" s="36"/>
      <c r="I72" s="36"/>
      <c r="J72" s="36"/>
      <c r="K72" s="36"/>
      <c r="L72" s="36"/>
      <c r="M72" s="36"/>
      <c r="N72" s="36"/>
      <c r="O72" s="36"/>
      <c r="P72" s="36"/>
      <c r="Q72" s="36"/>
      <c r="R72" s="36"/>
      <c r="S72" s="36"/>
      <c r="T72" s="36"/>
      <c r="U72" s="36"/>
    </row>
    <row r="73" spans="2:23" ht="15.9" x14ac:dyDescent="0.45">
      <c r="B73" s="47"/>
      <c r="C73" s="47"/>
      <c r="D73" s="47"/>
      <c r="E73" s="36"/>
      <c r="F73" s="36"/>
      <c r="G73" s="36"/>
      <c r="H73" s="36"/>
      <c r="I73" s="36"/>
      <c r="J73" s="36"/>
      <c r="K73" s="36"/>
      <c r="L73" s="36"/>
      <c r="M73" s="36"/>
      <c r="N73" s="36"/>
      <c r="O73" s="36"/>
      <c r="P73" s="36"/>
      <c r="Q73" s="36"/>
      <c r="R73" s="36"/>
      <c r="S73" s="36"/>
      <c r="T73" s="36"/>
      <c r="U73" s="36"/>
    </row>
    <row r="74" spans="2:23" ht="15.9" x14ac:dyDescent="0.45">
      <c r="B74" s="47" t="s">
        <v>343</v>
      </c>
      <c r="C74" s="47"/>
      <c r="D74" s="47"/>
      <c r="E74" s="36"/>
      <c r="F74" s="36"/>
      <c r="G74" s="36"/>
      <c r="H74" s="36"/>
      <c r="I74" s="36"/>
      <c r="J74" s="36"/>
      <c r="K74" s="36"/>
      <c r="L74" s="36"/>
      <c r="M74" s="36"/>
      <c r="N74" s="36"/>
      <c r="O74" s="36"/>
      <c r="P74" s="36"/>
      <c r="Q74" s="36"/>
      <c r="R74" s="36"/>
      <c r="S74" s="36"/>
      <c r="T74" s="36"/>
      <c r="U74" s="36"/>
    </row>
    <row r="75" spans="2:23" ht="15.9" x14ac:dyDescent="0.45">
      <c r="B75" s="47" t="s">
        <v>344</v>
      </c>
      <c r="C75" s="47"/>
      <c r="D75" s="47"/>
      <c r="E75" s="36"/>
      <c r="F75" s="36"/>
      <c r="G75" s="36"/>
      <c r="H75" s="36"/>
      <c r="I75" s="36"/>
      <c r="J75" s="36"/>
      <c r="K75" s="36"/>
      <c r="L75" s="36"/>
      <c r="M75" s="36"/>
      <c r="N75" s="36"/>
      <c r="O75" s="36"/>
      <c r="P75" s="36"/>
      <c r="Q75" s="36"/>
      <c r="R75" s="36"/>
      <c r="S75" s="36"/>
      <c r="T75" s="36"/>
      <c r="U75" s="36"/>
    </row>
    <row r="76" spans="2:23" ht="15.9" x14ac:dyDescent="0.45">
      <c r="B76" s="47" t="s">
        <v>345</v>
      </c>
      <c r="C76" s="47"/>
      <c r="D76" s="47"/>
      <c r="E76" s="36"/>
      <c r="F76" s="36"/>
      <c r="G76" s="36"/>
      <c r="H76" s="36"/>
      <c r="I76" s="36"/>
      <c r="J76" s="36"/>
      <c r="K76" s="36"/>
      <c r="L76" s="36"/>
      <c r="M76" s="36"/>
      <c r="N76" s="36"/>
      <c r="O76" s="36"/>
      <c r="P76" s="36"/>
      <c r="Q76" s="36"/>
      <c r="R76" s="36"/>
      <c r="S76" s="36"/>
      <c r="T76" s="36"/>
      <c r="U76" s="36"/>
    </row>
    <row r="77" spans="2:23" ht="15.9" x14ac:dyDescent="0.45">
      <c r="B77" s="47" t="s">
        <v>349</v>
      </c>
      <c r="C77" s="47"/>
      <c r="D77" s="47"/>
      <c r="E77" s="36"/>
      <c r="F77" s="36"/>
      <c r="G77" s="36"/>
      <c r="H77" s="36"/>
      <c r="I77" s="36"/>
      <c r="J77" s="36"/>
      <c r="K77" s="36"/>
      <c r="L77" s="36"/>
      <c r="M77" s="36"/>
      <c r="N77" s="36"/>
      <c r="O77" s="36"/>
      <c r="P77" s="36"/>
      <c r="Q77" s="36"/>
      <c r="R77" s="36"/>
      <c r="S77" s="36"/>
      <c r="T77" s="36"/>
      <c r="U77" s="36"/>
    </row>
    <row r="78" spans="2:23" ht="15.9" x14ac:dyDescent="0.45">
      <c r="B78" s="47" t="s">
        <v>350</v>
      </c>
      <c r="C78" s="47"/>
      <c r="D78" s="47"/>
      <c r="E78" s="36"/>
      <c r="F78" s="36"/>
      <c r="G78" s="36"/>
      <c r="H78" s="36"/>
      <c r="I78" s="36"/>
      <c r="J78" s="36"/>
      <c r="K78" s="36"/>
      <c r="L78" s="36"/>
      <c r="M78" s="36"/>
      <c r="N78" s="36"/>
      <c r="O78" s="36"/>
      <c r="P78" s="36"/>
      <c r="Q78" s="36"/>
      <c r="R78" s="36"/>
      <c r="S78" s="36"/>
      <c r="T78" s="36"/>
      <c r="U78" s="36"/>
    </row>
    <row r="79" spans="2:23" ht="15.9" x14ac:dyDescent="0.45">
      <c r="B79" s="47"/>
      <c r="C79" s="47"/>
      <c r="D79" s="47"/>
      <c r="E79" s="36"/>
      <c r="F79" s="36"/>
      <c r="G79" s="36"/>
      <c r="H79" s="36"/>
      <c r="I79" s="36"/>
      <c r="J79" s="36"/>
      <c r="K79" s="36"/>
      <c r="L79" s="36"/>
      <c r="M79" s="36"/>
      <c r="N79" s="36"/>
      <c r="O79" s="36"/>
      <c r="P79" s="36"/>
      <c r="Q79" s="36"/>
      <c r="R79" s="36"/>
      <c r="S79" s="36"/>
      <c r="T79" s="36"/>
      <c r="U79" s="36"/>
    </row>
    <row r="80" spans="2:23" ht="9.4499999999999993" customHeight="1" x14ac:dyDescent="0.45">
      <c r="B80" s="139"/>
      <c r="C80" s="140"/>
      <c r="D80" s="141"/>
      <c r="E80" s="142"/>
      <c r="F80" s="142"/>
      <c r="G80" s="142"/>
      <c r="H80" s="142"/>
      <c r="I80" s="142"/>
      <c r="J80" s="142"/>
      <c r="K80" s="142"/>
      <c r="L80" s="142"/>
      <c r="M80" s="142"/>
      <c r="N80" s="142"/>
      <c r="O80" s="142"/>
      <c r="P80" s="142"/>
      <c r="Q80" s="142"/>
      <c r="R80" s="142"/>
      <c r="S80" s="142"/>
      <c r="T80" s="142"/>
      <c r="U80" s="142"/>
      <c r="V80" s="82"/>
      <c r="W80" s="82"/>
    </row>
    <row r="81" spans="2:21" ht="15.9" x14ac:dyDescent="0.45">
      <c r="B81" s="47"/>
      <c r="C81" s="47"/>
      <c r="D81" s="47"/>
      <c r="E81" s="36"/>
      <c r="F81" s="36"/>
      <c r="G81" s="36"/>
      <c r="H81" s="36"/>
      <c r="I81" s="36"/>
      <c r="J81" s="36"/>
      <c r="K81" s="36"/>
      <c r="L81" s="36"/>
      <c r="M81" s="36"/>
      <c r="N81" s="36"/>
      <c r="O81" s="36"/>
      <c r="P81" s="36"/>
      <c r="Q81" s="36"/>
      <c r="R81" s="36"/>
      <c r="S81" s="36"/>
      <c r="T81" s="36"/>
      <c r="U81" s="36"/>
    </row>
    <row r="82" spans="2:21" ht="15.9" x14ac:dyDescent="0.45">
      <c r="B82" s="47" t="s">
        <v>355</v>
      </c>
      <c r="C82" s="47"/>
      <c r="D82" s="47"/>
      <c r="E82" s="36"/>
      <c r="F82" s="36"/>
      <c r="G82" s="36"/>
      <c r="H82" s="36"/>
      <c r="I82" s="36"/>
      <c r="J82" s="36"/>
      <c r="K82" s="36"/>
      <c r="L82" s="36"/>
      <c r="M82" s="36"/>
      <c r="N82" s="36"/>
      <c r="O82" s="36"/>
      <c r="P82" s="36"/>
      <c r="Q82" s="36"/>
      <c r="R82" s="36"/>
      <c r="S82" s="36"/>
      <c r="T82" s="36"/>
      <c r="U82" s="36"/>
    </row>
    <row r="83" spans="2:21" ht="15.9" x14ac:dyDescent="0.45">
      <c r="B83" s="47" t="s">
        <v>356</v>
      </c>
      <c r="C83" s="47"/>
      <c r="D83" s="47"/>
      <c r="E83" s="36"/>
      <c r="F83" s="36"/>
      <c r="G83" s="36"/>
      <c r="H83" s="36"/>
      <c r="I83" s="36"/>
      <c r="J83" s="36"/>
      <c r="K83" s="36"/>
      <c r="L83" s="36"/>
      <c r="M83" s="36"/>
      <c r="N83" s="36"/>
      <c r="O83" s="36"/>
      <c r="P83" s="36"/>
      <c r="Q83" s="36"/>
      <c r="R83" s="36"/>
      <c r="S83" s="36"/>
      <c r="T83" s="36"/>
      <c r="U83" s="36"/>
    </row>
    <row r="84" spans="2:21" ht="15.9" x14ac:dyDescent="0.45">
      <c r="B84" s="47"/>
      <c r="C84" s="47"/>
      <c r="D84" s="47"/>
      <c r="E84" s="36"/>
      <c r="F84" s="36"/>
      <c r="G84" s="36"/>
      <c r="H84" s="36"/>
      <c r="I84" s="36"/>
      <c r="J84" s="36"/>
      <c r="K84" s="36"/>
      <c r="L84" s="36"/>
      <c r="M84" s="36"/>
      <c r="N84" s="36"/>
      <c r="O84" s="36"/>
      <c r="P84" s="36"/>
      <c r="Q84" s="36"/>
      <c r="R84" s="36"/>
      <c r="S84" s="36"/>
      <c r="T84" s="36"/>
      <c r="U84" s="36"/>
    </row>
    <row r="85" spans="2:21" ht="15.9" x14ac:dyDescent="0.45">
      <c r="B85" s="122" t="s">
        <v>78</v>
      </c>
      <c r="C85" s="47" t="s">
        <v>70</v>
      </c>
      <c r="D85" s="47"/>
      <c r="F85" s="36"/>
      <c r="G85" s="36"/>
      <c r="H85" s="36"/>
      <c r="I85" s="36"/>
      <c r="K85" s="36"/>
      <c r="L85" s="36"/>
      <c r="M85" s="36"/>
      <c r="N85" s="36"/>
      <c r="P85" s="36"/>
      <c r="Q85" s="36"/>
      <c r="S85" s="36" t="s">
        <v>72</v>
      </c>
      <c r="U85" s="36"/>
    </row>
    <row r="86" spans="2:21" ht="15.9" x14ac:dyDescent="0.45">
      <c r="B86" s="122" t="s">
        <v>78</v>
      </c>
      <c r="C86" s="47" t="s">
        <v>67</v>
      </c>
      <c r="D86" s="47"/>
      <c r="E86" s="36"/>
      <c r="F86" s="36"/>
      <c r="G86" s="36"/>
      <c r="H86" s="36"/>
      <c r="I86" s="36"/>
      <c r="K86" s="36"/>
      <c r="L86" s="36"/>
      <c r="M86" s="36"/>
      <c r="N86" s="36"/>
      <c r="P86" s="36"/>
      <c r="Q86" s="36"/>
      <c r="S86" s="36" t="s">
        <v>73</v>
      </c>
      <c r="U86" s="36"/>
    </row>
    <row r="87" spans="2:21" ht="15.9" x14ac:dyDescent="0.45">
      <c r="B87" s="122" t="s">
        <v>78</v>
      </c>
      <c r="C87" s="47" t="s">
        <v>68</v>
      </c>
      <c r="D87" s="47"/>
      <c r="E87" s="36"/>
      <c r="F87" s="36"/>
      <c r="G87" s="36"/>
      <c r="H87" s="36"/>
      <c r="I87" s="36"/>
      <c r="J87" s="36"/>
      <c r="K87" s="36"/>
      <c r="L87" s="36"/>
      <c r="M87" s="36"/>
      <c r="N87" s="36"/>
      <c r="O87" s="36"/>
      <c r="P87" s="36"/>
      <c r="Q87" s="36"/>
      <c r="S87" s="36" t="s">
        <v>74</v>
      </c>
      <c r="U87" s="36"/>
    </row>
    <row r="88" spans="2:21" ht="15.9" x14ac:dyDescent="0.45">
      <c r="B88" s="122" t="s">
        <v>78</v>
      </c>
      <c r="C88" s="47" t="s">
        <v>69</v>
      </c>
      <c r="D88" s="47"/>
      <c r="E88" s="36"/>
      <c r="F88" s="36"/>
      <c r="G88" s="36"/>
      <c r="H88" s="36"/>
      <c r="I88" s="36"/>
      <c r="J88" s="36"/>
      <c r="K88" s="36"/>
      <c r="L88" s="36"/>
      <c r="M88" s="36"/>
      <c r="N88" s="36"/>
      <c r="O88" s="36"/>
      <c r="P88" s="36"/>
      <c r="Q88" s="36"/>
      <c r="R88" s="36"/>
      <c r="S88" s="36" t="s">
        <v>71</v>
      </c>
      <c r="U88" s="36"/>
    </row>
    <row r="89" spans="2:21" ht="15.9" x14ac:dyDescent="0.45">
      <c r="B89" s="122" t="s">
        <v>78</v>
      </c>
      <c r="C89" s="47" t="s">
        <v>75</v>
      </c>
      <c r="D89" s="47"/>
      <c r="E89" s="36"/>
      <c r="F89" s="36"/>
      <c r="G89" s="36"/>
      <c r="H89" s="36"/>
      <c r="I89" s="36"/>
      <c r="J89" s="36"/>
      <c r="K89" s="36"/>
      <c r="L89" s="36"/>
      <c r="M89" s="36"/>
      <c r="N89" s="36"/>
      <c r="O89" s="36"/>
      <c r="P89" s="36"/>
      <c r="Q89" s="36"/>
      <c r="R89" s="36"/>
      <c r="S89" s="36"/>
      <c r="T89" s="36"/>
      <c r="U89" s="36"/>
    </row>
    <row r="90" spans="2:21" ht="15.9" x14ac:dyDescent="0.45">
      <c r="B90" s="122" t="s">
        <v>78</v>
      </c>
      <c r="C90" s="47" t="s">
        <v>76</v>
      </c>
      <c r="D90" s="47"/>
      <c r="E90" s="36"/>
      <c r="F90" s="36"/>
      <c r="G90" s="36"/>
      <c r="H90" s="36"/>
      <c r="I90" s="36"/>
      <c r="J90" s="36"/>
      <c r="K90" s="36"/>
      <c r="L90" s="36"/>
      <c r="M90" s="36"/>
      <c r="N90" s="36"/>
      <c r="O90" s="36"/>
      <c r="P90" s="36"/>
      <c r="Q90" s="36"/>
      <c r="R90" s="36"/>
      <c r="S90" s="36"/>
      <c r="T90" s="36"/>
      <c r="U90" s="36"/>
    </row>
    <row r="91" spans="2:21" ht="15.9" x14ac:dyDescent="0.45">
      <c r="B91" s="122" t="s">
        <v>77</v>
      </c>
      <c r="C91" s="47" t="s">
        <v>353</v>
      </c>
      <c r="D91" s="47"/>
      <c r="E91" s="36"/>
      <c r="F91" s="36"/>
      <c r="G91" s="36"/>
      <c r="H91" s="36"/>
      <c r="I91" s="36"/>
      <c r="J91" s="36"/>
      <c r="K91" s="36"/>
      <c r="L91" s="36"/>
      <c r="M91" s="36"/>
      <c r="N91" s="36"/>
      <c r="O91" s="36"/>
      <c r="P91" s="36"/>
      <c r="Q91" s="36"/>
      <c r="R91" s="36"/>
      <c r="S91" s="36"/>
      <c r="T91" s="36"/>
      <c r="U91" s="36"/>
    </row>
    <row r="92" spans="2:21" ht="15.9" x14ac:dyDescent="0.45">
      <c r="B92" s="47"/>
      <c r="C92" s="47"/>
      <c r="D92" s="47"/>
      <c r="E92" s="36"/>
      <c r="F92" s="36"/>
      <c r="G92" s="36"/>
      <c r="H92" s="36"/>
      <c r="I92" s="36"/>
      <c r="J92" s="36"/>
      <c r="K92" s="36"/>
      <c r="L92" s="36"/>
      <c r="M92" s="36"/>
      <c r="N92" s="36"/>
      <c r="O92" s="36"/>
      <c r="P92" s="36"/>
      <c r="Q92" s="36"/>
      <c r="R92" s="36"/>
      <c r="S92" s="36"/>
      <c r="T92" s="36"/>
      <c r="U92" s="36"/>
    </row>
    <row r="93" spans="2:21" ht="15.9" x14ac:dyDescent="0.45">
      <c r="B93" s="47" t="s">
        <v>354</v>
      </c>
      <c r="C93" s="49"/>
      <c r="D93" s="47"/>
      <c r="E93" s="36"/>
      <c r="F93" s="36"/>
      <c r="G93" s="36"/>
      <c r="H93" s="36"/>
      <c r="I93" s="36"/>
      <c r="J93" s="36"/>
      <c r="K93" s="36"/>
      <c r="L93" s="36"/>
      <c r="M93" s="36"/>
      <c r="N93" s="36"/>
      <c r="O93" s="36"/>
      <c r="P93" s="36"/>
      <c r="Q93" s="36"/>
      <c r="R93" s="36"/>
      <c r="S93" s="36"/>
      <c r="T93" s="36"/>
      <c r="U93" s="36"/>
    </row>
    <row r="94" spans="2:21" ht="15.9" x14ac:dyDescent="0.45">
      <c r="B94" s="78"/>
      <c r="C94" s="49"/>
      <c r="D94" s="47"/>
      <c r="E94" s="36"/>
      <c r="F94" s="36"/>
      <c r="G94" s="36"/>
      <c r="H94" s="36"/>
      <c r="I94" s="36"/>
      <c r="J94" s="36"/>
      <c r="K94" s="36"/>
      <c r="L94" s="36"/>
      <c r="M94" s="36"/>
      <c r="N94" s="36"/>
      <c r="O94" s="36"/>
      <c r="P94" s="36"/>
      <c r="Q94" s="36"/>
      <c r="R94" s="36"/>
      <c r="S94" s="36"/>
      <c r="T94" s="36"/>
      <c r="U94" s="36"/>
    </row>
    <row r="95" spans="2:21" ht="15.9" x14ac:dyDescent="0.45">
      <c r="B95" s="122" t="b">
        <v>0</v>
      </c>
      <c r="C95" s="47" t="s">
        <v>79</v>
      </c>
      <c r="D95" s="47"/>
      <c r="E95" s="36"/>
      <c r="F95" s="36"/>
      <c r="G95" s="36"/>
      <c r="H95" s="36"/>
      <c r="I95" s="36"/>
      <c r="J95" s="36"/>
      <c r="K95" s="36"/>
      <c r="L95" s="36"/>
      <c r="M95" s="36"/>
      <c r="N95" s="36"/>
      <c r="O95" s="36"/>
      <c r="R95" s="36"/>
      <c r="S95" s="36" t="s">
        <v>80</v>
      </c>
      <c r="U95" s="36"/>
    </row>
    <row r="96" spans="2:21" ht="15.9" x14ac:dyDescent="0.45">
      <c r="B96" s="122" t="b">
        <v>0</v>
      </c>
      <c r="C96" s="47" t="s">
        <v>100</v>
      </c>
      <c r="D96" s="47"/>
      <c r="E96" s="36"/>
      <c r="F96" s="36"/>
      <c r="G96" s="36"/>
      <c r="H96" s="36"/>
      <c r="I96" s="36"/>
      <c r="J96" s="36"/>
      <c r="K96" s="36"/>
      <c r="L96" s="36"/>
      <c r="M96" s="36"/>
      <c r="N96" s="36"/>
      <c r="O96" s="36"/>
      <c r="P96" s="36"/>
      <c r="Q96" s="36"/>
      <c r="R96" s="36"/>
      <c r="S96" s="36" t="s">
        <v>80</v>
      </c>
      <c r="T96" s="36"/>
      <c r="U96" s="36"/>
    </row>
    <row r="97" spans="2:23" ht="15.9" x14ac:dyDescent="0.45">
      <c r="B97" s="122" t="b">
        <v>0</v>
      </c>
      <c r="C97" s="47" t="s">
        <v>357</v>
      </c>
      <c r="D97" s="47"/>
      <c r="E97" s="36"/>
      <c r="F97" s="36"/>
      <c r="G97" s="36"/>
      <c r="H97" s="36"/>
      <c r="I97" s="36"/>
      <c r="J97" s="36"/>
      <c r="K97" s="36"/>
      <c r="L97" s="36"/>
      <c r="M97" s="36"/>
      <c r="N97" s="36"/>
      <c r="O97" s="36"/>
      <c r="P97" s="36"/>
      <c r="Q97" s="36"/>
      <c r="R97" s="36"/>
      <c r="S97" s="36" t="s">
        <v>80</v>
      </c>
      <c r="T97" s="36"/>
      <c r="U97" s="36"/>
    </row>
    <row r="98" spans="2:23" ht="15.9" x14ac:dyDescent="0.45">
      <c r="B98" s="122" t="b">
        <v>0</v>
      </c>
      <c r="C98" s="47" t="s">
        <v>358</v>
      </c>
      <c r="D98" s="47"/>
      <c r="E98" s="36"/>
      <c r="F98" s="36"/>
      <c r="G98" s="36"/>
      <c r="H98" s="36"/>
      <c r="I98" s="36"/>
      <c r="J98" s="36"/>
      <c r="K98" s="36"/>
      <c r="L98" s="36"/>
      <c r="M98" s="36"/>
      <c r="N98" s="36"/>
      <c r="O98" s="36"/>
      <c r="P98" s="36"/>
      <c r="Q98" s="36"/>
      <c r="R98" s="36"/>
      <c r="S98" s="36" t="s">
        <v>101</v>
      </c>
      <c r="T98" s="36"/>
      <c r="U98" s="36"/>
    </row>
    <row r="99" spans="2:23" ht="15.9" x14ac:dyDescent="0.45">
      <c r="B99" s="122" t="b">
        <v>0</v>
      </c>
      <c r="C99" s="47" t="s">
        <v>359</v>
      </c>
      <c r="D99" s="47"/>
      <c r="E99" s="36"/>
      <c r="F99" s="36"/>
      <c r="G99" s="36"/>
      <c r="H99" s="36"/>
      <c r="I99" s="36"/>
      <c r="J99" s="36"/>
      <c r="K99" s="36"/>
      <c r="L99" s="36"/>
      <c r="M99" s="36"/>
      <c r="N99" s="36"/>
      <c r="O99" s="36"/>
      <c r="P99" s="36"/>
      <c r="Q99" s="36"/>
      <c r="R99" s="36"/>
      <c r="S99" s="36" t="s">
        <v>102</v>
      </c>
      <c r="T99" s="36"/>
      <c r="U99" s="36"/>
    </row>
    <row r="100" spans="2:23" ht="15.9" x14ac:dyDescent="0.45">
      <c r="B100" s="122" t="b">
        <v>0</v>
      </c>
      <c r="C100" s="47" t="s">
        <v>360</v>
      </c>
      <c r="D100" s="47"/>
      <c r="E100" s="36"/>
      <c r="F100" s="36"/>
      <c r="G100" s="36"/>
      <c r="H100" s="36"/>
      <c r="I100" s="36"/>
      <c r="J100" s="36"/>
      <c r="K100" s="36"/>
      <c r="L100" s="36"/>
      <c r="M100" s="36"/>
      <c r="N100" s="36"/>
      <c r="O100" s="36"/>
      <c r="P100" s="36"/>
      <c r="Q100" s="36"/>
      <c r="R100" s="36"/>
      <c r="S100" s="36" t="s">
        <v>103</v>
      </c>
      <c r="T100" s="36"/>
      <c r="U100" s="36"/>
    </row>
    <row r="101" spans="2:23" ht="15.9" x14ac:dyDescent="0.45">
      <c r="B101" s="122" t="b">
        <v>0</v>
      </c>
      <c r="C101" s="47" t="s">
        <v>361</v>
      </c>
      <c r="D101" s="47"/>
      <c r="E101" s="36"/>
      <c r="F101" s="36"/>
      <c r="G101" s="36"/>
      <c r="H101" s="36"/>
      <c r="I101" s="36"/>
      <c r="J101" s="36"/>
      <c r="K101" s="36"/>
      <c r="L101" s="36"/>
      <c r="M101" s="36"/>
      <c r="N101" s="36"/>
      <c r="O101" s="36"/>
      <c r="P101" s="36"/>
      <c r="Q101" s="36"/>
      <c r="R101" s="36"/>
      <c r="S101" s="36" t="s">
        <v>95</v>
      </c>
      <c r="T101" s="36"/>
      <c r="U101" s="36"/>
    </row>
    <row r="102" spans="2:23" ht="15.9" x14ac:dyDescent="0.45">
      <c r="B102" s="122" t="s">
        <v>77</v>
      </c>
      <c r="C102" s="47" t="s">
        <v>94</v>
      </c>
      <c r="D102" s="47"/>
      <c r="E102" s="36"/>
      <c r="F102" s="36"/>
      <c r="G102" s="36"/>
      <c r="H102" s="36"/>
      <c r="I102" s="36"/>
      <c r="J102" s="36"/>
      <c r="K102" s="36"/>
      <c r="L102" s="36"/>
      <c r="M102" s="36"/>
      <c r="N102" s="36"/>
      <c r="O102" s="36"/>
      <c r="P102" s="36"/>
      <c r="Q102" s="36"/>
      <c r="R102" s="36"/>
      <c r="S102" s="36" t="s">
        <v>96</v>
      </c>
      <c r="T102" s="36"/>
      <c r="U102" s="36"/>
    </row>
    <row r="103" spans="2:23" ht="15.9" x14ac:dyDescent="0.45">
      <c r="B103" s="78"/>
      <c r="C103" s="47"/>
      <c r="D103" s="47"/>
      <c r="E103" s="36"/>
      <c r="F103" s="36"/>
      <c r="G103" s="36"/>
      <c r="H103" s="36"/>
      <c r="I103" s="36"/>
      <c r="J103" s="36"/>
      <c r="K103" s="36"/>
      <c r="L103" s="36"/>
      <c r="M103" s="36"/>
      <c r="N103" s="36"/>
      <c r="O103" s="36"/>
      <c r="P103" s="36"/>
      <c r="Q103" s="36"/>
      <c r="R103" s="36"/>
      <c r="S103" s="36"/>
      <c r="T103" s="36"/>
      <c r="U103" s="36"/>
    </row>
    <row r="104" spans="2:23" ht="9.4499999999999993" customHeight="1" x14ac:dyDescent="0.45">
      <c r="B104" s="139"/>
      <c r="C104" s="140"/>
      <c r="D104" s="141"/>
      <c r="E104" s="142"/>
      <c r="F104" s="142"/>
      <c r="G104" s="142"/>
      <c r="H104" s="142"/>
      <c r="I104" s="142"/>
      <c r="J104" s="142"/>
      <c r="K104" s="142"/>
      <c r="L104" s="142"/>
      <c r="M104" s="142"/>
      <c r="N104" s="142"/>
      <c r="O104" s="142"/>
      <c r="P104" s="142"/>
      <c r="Q104" s="142"/>
      <c r="R104" s="142"/>
      <c r="S104" s="142"/>
      <c r="T104" s="142"/>
      <c r="U104" s="142"/>
      <c r="V104" s="82"/>
      <c r="W104" s="82"/>
    </row>
    <row r="105" spans="2:23" ht="15.9" x14ac:dyDescent="0.45">
      <c r="B105" s="78"/>
      <c r="C105" s="47"/>
      <c r="D105" s="47"/>
      <c r="E105" s="36"/>
      <c r="F105" s="36"/>
      <c r="G105" s="36"/>
      <c r="H105" s="36"/>
      <c r="I105" s="36"/>
      <c r="J105" s="36"/>
      <c r="K105" s="36"/>
      <c r="L105" s="36"/>
      <c r="M105" s="36"/>
      <c r="N105" s="36"/>
      <c r="O105" s="36"/>
      <c r="P105" s="36"/>
      <c r="Q105" s="36"/>
      <c r="R105" s="36"/>
      <c r="S105" s="36"/>
      <c r="T105" s="36"/>
      <c r="U105" s="36"/>
    </row>
    <row r="106" spans="2:23" ht="20.6" x14ac:dyDescent="0.55000000000000004">
      <c r="B106" s="150"/>
      <c r="D106" s="47"/>
      <c r="E106" s="36"/>
      <c r="F106" s="36"/>
      <c r="G106" s="36"/>
      <c r="H106" s="36"/>
      <c r="I106" s="36"/>
      <c r="J106" s="36"/>
      <c r="K106" s="36"/>
      <c r="L106" s="36"/>
      <c r="M106" s="36"/>
      <c r="N106" s="36"/>
      <c r="O106" s="36"/>
      <c r="P106" s="36"/>
      <c r="Q106" s="36"/>
      <c r="R106" s="36"/>
      <c r="S106" s="36"/>
      <c r="T106" s="36"/>
      <c r="U106" s="36"/>
    </row>
    <row r="107" spans="2:23" ht="20.6" x14ac:dyDescent="0.55000000000000004">
      <c r="B107" s="150" t="s">
        <v>574</v>
      </c>
      <c r="D107" s="47"/>
      <c r="E107" s="36"/>
      <c r="F107" s="36"/>
      <c r="G107" s="36"/>
      <c r="H107" s="36"/>
      <c r="I107" s="36"/>
      <c r="J107" s="36"/>
      <c r="K107" s="36"/>
      <c r="L107" s="36"/>
      <c r="M107" s="36"/>
      <c r="N107" s="36"/>
      <c r="O107" s="36"/>
      <c r="P107" s="36"/>
      <c r="Q107" s="36"/>
      <c r="R107" s="36"/>
      <c r="S107" s="36"/>
      <c r="T107" s="36"/>
      <c r="U107" s="36"/>
    </row>
    <row r="108" spans="2:23" ht="15.9" x14ac:dyDescent="0.45">
      <c r="B108" s="78"/>
      <c r="C108" s="49"/>
      <c r="D108" s="47"/>
      <c r="E108" s="36"/>
      <c r="F108" s="36"/>
      <c r="G108" s="36"/>
      <c r="H108" s="36"/>
      <c r="I108" s="36"/>
      <c r="J108" s="36"/>
      <c r="K108" s="36"/>
      <c r="L108" s="36"/>
      <c r="M108" s="36"/>
      <c r="N108" s="36"/>
      <c r="O108" s="36"/>
      <c r="P108" s="36"/>
      <c r="Q108" s="36"/>
      <c r="R108" s="36"/>
      <c r="S108" s="36"/>
      <c r="T108" s="36"/>
      <c r="U108" s="36"/>
    </row>
    <row r="109" spans="2:23" ht="15.9" x14ac:dyDescent="0.45">
      <c r="B109" s="47"/>
      <c r="C109" s="47"/>
      <c r="D109" s="47"/>
      <c r="E109" s="36"/>
      <c r="F109" s="36"/>
      <c r="G109" s="36"/>
      <c r="H109" s="36"/>
      <c r="I109" s="36"/>
      <c r="J109" s="36"/>
      <c r="K109" s="36"/>
      <c r="L109" s="36"/>
      <c r="M109" s="36"/>
      <c r="N109" s="36"/>
      <c r="O109" s="36"/>
      <c r="P109" s="36"/>
      <c r="Q109" s="36"/>
      <c r="R109" s="36"/>
      <c r="S109" s="36"/>
      <c r="T109" s="36"/>
      <c r="U109" s="36"/>
    </row>
  </sheetData>
  <sheetProtection sheet="1" objects="1" scenarios="1"/>
  <hyperlinks>
    <hyperlink ref="U2" r:id="rId1" xr:uid="{AAEB8849-A359-4A19-B53E-1A32AE69DF8E}"/>
    <hyperlink ref="E25" r:id="rId2" xr:uid="{1E7C6D04-B8E7-4D4E-AF23-8F5631CD9EF8}"/>
  </hyperlinks>
  <pageMargins left="0.25" right="0.25" top="0.75" bottom="0.75" header="0.3" footer="0.3"/>
  <pageSetup scale="64" fitToHeight="0" orientation="landscape"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0CA995-2A2A-4EDE-9ADE-8BE5B08D926B}">
  <dimension ref="A1:AJ536"/>
  <sheetViews>
    <sheetView showGridLines="0" zoomScaleNormal="100" workbookViewId="0">
      <selection activeCell="C3" sqref="C3"/>
    </sheetView>
  </sheetViews>
  <sheetFormatPr defaultRowHeight="14.6" x14ac:dyDescent="0.4"/>
  <cols>
    <col min="1" max="1" width="2.3046875" customWidth="1"/>
    <col min="2" max="2" width="0.765625" customWidth="1"/>
    <col min="3" max="3" width="8.61328125" customWidth="1"/>
    <col min="4" max="4" width="7.3046875" customWidth="1"/>
    <col min="5" max="5" width="4.921875" customWidth="1"/>
    <col min="6" max="6" width="5.61328125" customWidth="1"/>
    <col min="7" max="7" width="7.07421875" bestFit="1" customWidth="1"/>
    <col min="8" max="11" width="5.84375" bestFit="1" customWidth="1"/>
    <col min="12" max="12" width="8.84375" bestFit="1" customWidth="1"/>
    <col min="13" max="17" width="5.84375" bestFit="1" customWidth="1"/>
    <col min="18" max="33" width="6.4609375" bestFit="1" customWidth="1"/>
    <col min="34" max="34" width="1" customWidth="1"/>
  </cols>
  <sheetData>
    <row r="1" spans="1:34" x14ac:dyDescent="0.4">
      <c r="A1" s="158"/>
    </row>
    <row r="2" spans="1:34" ht="26.15" customHeight="1" x14ac:dyDescent="0.4">
      <c r="B2" s="145"/>
      <c r="C2" s="288" t="s">
        <v>524</v>
      </c>
      <c r="T2" s="146"/>
      <c r="W2" s="39"/>
      <c r="X2" s="357" t="s">
        <v>589</v>
      </c>
      <c r="AB2" s="116" t="s">
        <v>0</v>
      </c>
    </row>
    <row r="3" spans="1:34" ht="15.9" x14ac:dyDescent="0.4">
      <c r="C3" s="431" t="s">
        <v>595</v>
      </c>
      <c r="D3" s="126"/>
      <c r="F3" s="54"/>
      <c r="G3" s="54"/>
      <c r="H3" s="54"/>
      <c r="I3" s="54"/>
      <c r="J3" s="54"/>
      <c r="K3" s="54"/>
      <c r="L3" s="54"/>
      <c r="M3" s="85"/>
      <c r="N3" s="54"/>
      <c r="O3" s="54"/>
      <c r="P3" s="54"/>
      <c r="Q3" s="54"/>
      <c r="R3" s="54"/>
      <c r="S3" s="54"/>
      <c r="T3" s="54"/>
      <c r="U3" s="54"/>
      <c r="V3" s="54"/>
      <c r="W3" s="54"/>
      <c r="X3" s="54"/>
      <c r="Y3" s="54"/>
      <c r="Z3" s="54"/>
      <c r="AA3" s="54"/>
      <c r="AB3" s="54"/>
      <c r="AC3" s="54"/>
      <c r="AD3" s="54"/>
      <c r="AE3" s="54"/>
      <c r="AF3" s="54"/>
      <c r="AG3" s="54"/>
      <c r="AH3" s="55"/>
    </row>
    <row r="4" spans="1:34" ht="10.85" customHeight="1" x14ac:dyDescent="0.4">
      <c r="B4" s="145"/>
      <c r="C4" s="157"/>
      <c r="T4" s="146"/>
      <c r="AB4" s="4"/>
    </row>
    <row r="5" spans="1:34" ht="15.45" customHeight="1" x14ac:dyDescent="0.4">
      <c r="B5" s="145"/>
      <c r="C5" s="109"/>
      <c r="D5" s="126" t="s">
        <v>363</v>
      </c>
      <c r="T5" s="146"/>
      <c r="X5" s="4"/>
    </row>
    <row r="6" spans="1:34" ht="15.9" customHeight="1" x14ac:dyDescent="0.4">
      <c r="C6" s="109"/>
      <c r="D6" s="126" t="s">
        <v>364</v>
      </c>
      <c r="F6" s="54"/>
      <c r="G6" s="54"/>
      <c r="H6" s="54"/>
      <c r="I6" s="54"/>
      <c r="J6" s="54"/>
      <c r="K6" s="54"/>
      <c r="L6" s="54"/>
      <c r="M6" s="85"/>
      <c r="N6" s="54"/>
      <c r="O6" s="54"/>
      <c r="P6" s="54"/>
      <c r="Q6" s="54"/>
      <c r="R6" s="54"/>
      <c r="S6" s="54"/>
      <c r="T6" s="54"/>
      <c r="U6" s="54"/>
      <c r="V6" s="54"/>
      <c r="W6" s="54"/>
      <c r="X6" s="54"/>
      <c r="Y6" s="54"/>
      <c r="Z6" s="54"/>
      <c r="AA6" s="54"/>
      <c r="AB6" s="54"/>
      <c r="AC6" s="54"/>
      <c r="AD6" s="54"/>
      <c r="AE6" s="54"/>
      <c r="AF6" s="54"/>
      <c r="AG6" s="54"/>
      <c r="AH6" s="55"/>
    </row>
    <row r="7" spans="1:34" ht="15.9" x14ac:dyDescent="0.4">
      <c r="C7" s="109"/>
      <c r="D7" s="228" t="s">
        <v>365</v>
      </c>
      <c r="F7" s="54"/>
      <c r="G7" s="54"/>
      <c r="H7" s="54"/>
      <c r="I7" s="54"/>
      <c r="J7" s="54"/>
      <c r="K7" s="54"/>
      <c r="L7" s="54"/>
      <c r="M7" s="85"/>
      <c r="N7" s="54"/>
      <c r="O7" s="54"/>
      <c r="P7" s="54"/>
      <c r="Q7" s="54"/>
      <c r="R7" s="54"/>
      <c r="S7" s="54"/>
      <c r="T7" s="54"/>
      <c r="U7" s="54"/>
      <c r="V7" s="54"/>
      <c r="W7" s="54"/>
      <c r="X7" s="54"/>
      <c r="Y7" s="54"/>
      <c r="Z7" s="54"/>
      <c r="AA7" s="54"/>
      <c r="AB7" s="54"/>
      <c r="AC7" s="54"/>
      <c r="AD7" s="54"/>
      <c r="AE7" s="54"/>
      <c r="AF7" s="54"/>
      <c r="AG7" s="54"/>
      <c r="AH7" s="55"/>
    </row>
    <row r="8" spans="1:34" ht="15.9" x14ac:dyDescent="0.4">
      <c r="C8" s="109"/>
      <c r="D8" s="228"/>
      <c r="F8" s="54"/>
      <c r="G8" s="54"/>
      <c r="H8" s="54"/>
      <c r="I8" s="54"/>
      <c r="J8" s="54"/>
      <c r="K8" s="54"/>
      <c r="L8" s="54"/>
      <c r="M8" s="85"/>
      <c r="N8" s="54"/>
      <c r="O8" s="54"/>
      <c r="P8" s="54"/>
      <c r="Q8" s="54"/>
      <c r="R8" s="54"/>
      <c r="S8" s="54"/>
      <c r="T8" s="54"/>
      <c r="U8" s="54"/>
      <c r="V8" s="54"/>
      <c r="W8" s="54"/>
      <c r="X8" s="54"/>
      <c r="Y8" s="54"/>
      <c r="Z8" s="54"/>
      <c r="AA8" s="54"/>
      <c r="AB8" s="54"/>
      <c r="AC8" s="54"/>
      <c r="AD8" s="54"/>
      <c r="AE8" s="54"/>
      <c r="AF8" s="54"/>
      <c r="AG8" s="54"/>
      <c r="AH8" s="55"/>
    </row>
    <row r="9" spans="1:34" ht="15.9" x14ac:dyDescent="0.4">
      <c r="C9" s="109"/>
      <c r="D9" s="126" t="s">
        <v>366</v>
      </c>
      <c r="F9" s="54"/>
      <c r="G9" s="54"/>
      <c r="H9" s="54"/>
      <c r="I9" s="54"/>
      <c r="J9" s="54"/>
      <c r="K9" s="54"/>
      <c r="L9" s="54"/>
      <c r="M9" s="85"/>
      <c r="N9" s="54"/>
      <c r="O9" s="54"/>
      <c r="P9" s="54"/>
      <c r="Q9" s="54"/>
      <c r="R9" s="54"/>
      <c r="S9" s="54"/>
      <c r="T9" s="54"/>
      <c r="U9" s="54"/>
      <c r="V9" s="54"/>
      <c r="W9" s="54"/>
      <c r="X9" s="54"/>
      <c r="Y9" s="54"/>
      <c r="Z9" s="54"/>
      <c r="AA9" s="54"/>
      <c r="AB9" s="54"/>
      <c r="AC9" s="54"/>
      <c r="AD9" s="54"/>
      <c r="AE9" s="54"/>
      <c r="AF9" s="54"/>
      <c r="AG9" s="54"/>
      <c r="AH9" s="55"/>
    </row>
    <row r="10" spans="1:34" ht="15.9" x14ac:dyDescent="0.4">
      <c r="C10" s="109"/>
      <c r="D10" s="114" t="s">
        <v>367</v>
      </c>
      <c r="F10" s="54"/>
      <c r="G10" s="54"/>
      <c r="H10" s="54"/>
      <c r="I10" s="54"/>
      <c r="J10" s="54"/>
      <c r="K10" s="54"/>
      <c r="L10" s="54"/>
      <c r="M10" s="85"/>
      <c r="N10" s="54"/>
      <c r="O10" s="54"/>
      <c r="P10" s="54"/>
      <c r="Q10" s="54"/>
      <c r="R10" s="54"/>
      <c r="S10" s="54"/>
      <c r="T10" s="54"/>
      <c r="U10" s="54"/>
      <c r="V10" s="54"/>
      <c r="W10" s="54"/>
      <c r="X10" s="54"/>
      <c r="Y10" s="54"/>
      <c r="Z10" s="54"/>
      <c r="AA10" s="54"/>
      <c r="AB10" s="54"/>
      <c r="AC10" s="54"/>
      <c r="AD10" s="54"/>
      <c r="AE10" s="54"/>
      <c r="AF10" s="54"/>
      <c r="AG10" s="54"/>
      <c r="AH10" s="55"/>
    </row>
    <row r="11" spans="1:34" ht="15.9" x14ac:dyDescent="0.4">
      <c r="C11" s="109"/>
      <c r="D11" s="227" t="s">
        <v>368</v>
      </c>
      <c r="F11" s="54"/>
      <c r="G11" s="54"/>
      <c r="H11" s="54"/>
      <c r="I11" s="54"/>
      <c r="J11" s="54"/>
      <c r="K11" s="54"/>
      <c r="L11" s="54"/>
      <c r="M11" s="85"/>
      <c r="N11" s="54"/>
      <c r="O11" s="54"/>
      <c r="P11" s="54"/>
      <c r="Q11" s="54"/>
      <c r="R11" s="54"/>
      <c r="S11" s="54"/>
      <c r="T11" s="54"/>
      <c r="U11" s="54"/>
      <c r="V11" s="54"/>
      <c r="W11" s="54"/>
      <c r="X11" s="54"/>
      <c r="Y11" s="54"/>
      <c r="Z11" s="54"/>
      <c r="AA11" s="54"/>
      <c r="AB11" s="54"/>
      <c r="AC11" s="54"/>
      <c r="AD11" s="54"/>
      <c r="AE11" s="54"/>
      <c r="AF11" s="54"/>
      <c r="AG11" s="54"/>
      <c r="AH11" s="55"/>
    </row>
    <row r="12" spans="1:34" ht="15.9" x14ac:dyDescent="0.4">
      <c r="C12" s="109"/>
      <c r="D12" s="227" t="s">
        <v>369</v>
      </c>
      <c r="F12" s="54"/>
      <c r="G12" s="54"/>
      <c r="H12" s="54"/>
      <c r="I12" s="54"/>
      <c r="J12" s="54"/>
      <c r="K12" s="54"/>
      <c r="L12" s="54"/>
      <c r="M12" s="85"/>
      <c r="N12" s="54"/>
      <c r="O12" s="54"/>
      <c r="P12" s="54"/>
      <c r="Q12" s="54"/>
      <c r="R12" s="54"/>
      <c r="S12" s="54"/>
      <c r="T12" s="54"/>
      <c r="U12" s="54"/>
      <c r="V12" s="54"/>
      <c r="W12" s="54"/>
      <c r="X12" s="54"/>
      <c r="Y12" s="54"/>
      <c r="Z12" s="54"/>
      <c r="AA12" s="54"/>
      <c r="AB12" s="54"/>
      <c r="AC12" s="54"/>
      <c r="AD12" s="54"/>
      <c r="AE12" s="54"/>
      <c r="AF12" s="54"/>
      <c r="AG12" s="54"/>
      <c r="AH12" s="55"/>
    </row>
    <row r="13" spans="1:34" ht="15.9" x14ac:dyDescent="0.4">
      <c r="C13" s="109"/>
      <c r="D13" s="126"/>
      <c r="F13" s="54"/>
      <c r="G13" s="54"/>
      <c r="H13" s="54"/>
      <c r="I13" s="54"/>
      <c r="J13" s="54"/>
      <c r="K13" s="54"/>
      <c r="L13" s="54"/>
      <c r="M13" s="85"/>
      <c r="N13" s="54"/>
      <c r="O13" s="54"/>
      <c r="P13" s="54"/>
      <c r="Q13" s="54"/>
      <c r="R13" s="54"/>
      <c r="S13" s="54"/>
      <c r="T13" s="54"/>
      <c r="U13" s="54"/>
      <c r="V13" s="54"/>
      <c r="W13" s="54"/>
      <c r="X13" s="54"/>
      <c r="Y13" s="54"/>
      <c r="Z13" s="54"/>
      <c r="AA13" s="54"/>
      <c r="AB13" s="54"/>
      <c r="AC13" s="54"/>
      <c r="AD13" s="54"/>
      <c r="AE13" s="54"/>
      <c r="AF13" s="54"/>
      <c r="AG13" s="54"/>
      <c r="AH13" s="55"/>
    </row>
    <row r="14" spans="1:34" ht="15.9" x14ac:dyDescent="0.4">
      <c r="C14" s="109"/>
      <c r="D14" s="126" t="s">
        <v>370</v>
      </c>
      <c r="F14" s="54"/>
      <c r="G14" s="54"/>
      <c r="H14" s="54"/>
      <c r="I14" s="54"/>
      <c r="J14" s="54"/>
      <c r="K14" s="54"/>
      <c r="L14" s="54"/>
      <c r="M14" s="85"/>
      <c r="N14" s="54"/>
      <c r="O14" s="54"/>
      <c r="P14" s="54"/>
      <c r="Q14" s="54"/>
      <c r="R14" s="54"/>
      <c r="S14" s="54"/>
      <c r="T14" s="54"/>
      <c r="U14" s="54"/>
      <c r="V14" s="54"/>
      <c r="W14" s="54"/>
      <c r="X14" s="54"/>
      <c r="Y14" s="54"/>
      <c r="Z14" s="54"/>
      <c r="AA14" s="54"/>
      <c r="AB14" s="54"/>
      <c r="AC14" s="54"/>
      <c r="AD14" s="54"/>
      <c r="AE14" s="54"/>
      <c r="AF14" s="54"/>
      <c r="AG14" s="54"/>
      <c r="AH14" s="55"/>
    </row>
    <row r="15" spans="1:34" ht="15.9" x14ac:dyDescent="0.4">
      <c r="C15" s="109"/>
      <c r="D15" s="126" t="s">
        <v>371</v>
      </c>
      <c r="F15" s="54"/>
      <c r="G15" s="54"/>
      <c r="H15" s="54"/>
      <c r="I15" s="54"/>
      <c r="J15" s="54"/>
      <c r="K15" s="54"/>
      <c r="L15" s="54"/>
      <c r="M15" s="85"/>
      <c r="N15" s="54"/>
      <c r="O15" s="54"/>
      <c r="P15" s="54"/>
      <c r="Q15" s="54"/>
      <c r="R15" s="54"/>
      <c r="S15" s="54"/>
      <c r="T15" s="54"/>
      <c r="U15" s="54"/>
      <c r="V15" s="54"/>
      <c r="W15" s="54"/>
      <c r="X15" s="54"/>
      <c r="Y15" s="54"/>
      <c r="Z15" s="54"/>
      <c r="AA15" s="54"/>
      <c r="AB15" s="54"/>
      <c r="AC15" s="54"/>
      <c r="AD15" s="54"/>
      <c r="AE15" s="54"/>
      <c r="AF15" s="54"/>
      <c r="AG15" s="54"/>
      <c r="AH15" s="55"/>
    </row>
    <row r="16" spans="1:34" ht="15.9" x14ac:dyDescent="0.4">
      <c r="C16" s="109"/>
      <c r="D16" s="114" t="s">
        <v>372</v>
      </c>
      <c r="F16" s="54"/>
      <c r="G16" s="54"/>
      <c r="H16" s="54"/>
      <c r="I16" s="54"/>
      <c r="J16" s="54"/>
      <c r="K16" s="54"/>
      <c r="L16" s="54"/>
      <c r="M16" s="85"/>
      <c r="N16" s="54"/>
      <c r="O16" s="54"/>
      <c r="P16" s="54"/>
      <c r="Q16" s="54"/>
      <c r="R16" s="54"/>
      <c r="S16" s="54"/>
      <c r="T16" s="54"/>
      <c r="U16" s="54"/>
      <c r="V16" s="54"/>
      <c r="W16" s="54"/>
      <c r="X16" s="54"/>
      <c r="Y16" s="54"/>
      <c r="Z16" s="54"/>
      <c r="AA16" s="54"/>
      <c r="AB16" s="54"/>
      <c r="AC16" s="54"/>
      <c r="AD16" s="54"/>
      <c r="AE16" s="54"/>
      <c r="AF16" s="54"/>
      <c r="AG16" s="54"/>
      <c r="AH16" s="55"/>
    </row>
    <row r="17" spans="3:34" ht="15.9" x14ac:dyDescent="0.4">
      <c r="C17" s="109"/>
      <c r="D17" s="126" t="s">
        <v>373</v>
      </c>
      <c r="F17" s="54"/>
      <c r="G17" s="54"/>
      <c r="H17" s="54"/>
      <c r="I17" s="54"/>
      <c r="J17" s="54"/>
      <c r="K17" s="54"/>
      <c r="L17" s="54"/>
      <c r="M17" s="85"/>
      <c r="N17" s="54"/>
      <c r="O17" s="54"/>
      <c r="P17" s="54"/>
      <c r="Q17" s="54"/>
      <c r="R17" s="54"/>
      <c r="S17" s="54"/>
      <c r="T17" s="54"/>
      <c r="U17" s="54"/>
      <c r="V17" s="54"/>
      <c r="W17" s="54"/>
      <c r="X17" s="54"/>
      <c r="Y17" s="54"/>
      <c r="Z17" s="54"/>
      <c r="AA17" s="54"/>
      <c r="AB17" s="54"/>
      <c r="AC17" s="54"/>
      <c r="AD17" s="54"/>
      <c r="AE17" s="54"/>
      <c r="AF17" s="54"/>
      <c r="AG17" s="54"/>
      <c r="AH17" s="55"/>
    </row>
    <row r="18" spans="3:34" ht="11.6" customHeight="1" x14ac:dyDescent="0.4">
      <c r="C18" s="126"/>
      <c r="D18" s="55"/>
      <c r="F18" s="54"/>
      <c r="G18" s="54"/>
      <c r="H18" s="54"/>
      <c r="I18" s="54"/>
      <c r="J18" s="54"/>
      <c r="K18" s="54"/>
      <c r="L18" s="54"/>
      <c r="M18" s="85"/>
      <c r="N18" s="54"/>
      <c r="O18" s="54"/>
      <c r="P18" s="54"/>
      <c r="Q18" s="54"/>
      <c r="R18" s="54"/>
      <c r="S18" s="54"/>
      <c r="T18" s="54"/>
      <c r="U18" s="54"/>
      <c r="V18" s="54"/>
      <c r="W18" s="54"/>
      <c r="X18" s="54"/>
      <c r="Y18" s="54"/>
      <c r="Z18" s="54"/>
      <c r="AA18" s="54"/>
      <c r="AB18" s="54"/>
      <c r="AC18" s="54"/>
      <c r="AD18" s="54"/>
      <c r="AE18" s="54"/>
      <c r="AF18" s="54"/>
      <c r="AG18" s="54"/>
      <c r="AH18" s="55"/>
    </row>
    <row r="19" spans="3:34" ht="26.15" customHeight="1" thickBot="1" x14ac:dyDescent="0.45">
      <c r="C19" s="87" t="s">
        <v>116</v>
      </c>
    </row>
    <row r="20" spans="3:34" ht="18.899999999999999" thickBot="1" x14ac:dyDescent="0.45">
      <c r="C20" s="174" t="s">
        <v>590</v>
      </c>
      <c r="D20" s="430" t="s">
        <v>591</v>
      </c>
      <c r="E20" s="319"/>
      <c r="F20" s="319"/>
      <c r="G20" s="319"/>
      <c r="H20" s="319"/>
      <c r="I20" s="319"/>
      <c r="J20" s="320"/>
      <c r="M20" s="4"/>
    </row>
    <row r="21" spans="3:34" ht="15.9" customHeight="1" x14ac:dyDescent="0.5">
      <c r="C21" s="2"/>
      <c r="D21" s="2"/>
      <c r="M21" s="4"/>
    </row>
    <row r="22" spans="3:34" ht="6" customHeight="1" x14ac:dyDescent="0.45">
      <c r="C22" s="208"/>
      <c r="D22" s="209"/>
      <c r="E22" s="210"/>
      <c r="F22" s="211"/>
      <c r="G22" s="210"/>
      <c r="H22" s="210"/>
      <c r="I22" s="210"/>
      <c r="J22" s="210"/>
      <c r="K22" s="210"/>
      <c r="L22" s="210"/>
      <c r="M22" s="210"/>
      <c r="N22" s="210"/>
      <c r="O22" s="210"/>
      <c r="P22" s="210"/>
      <c r="Q22" s="210"/>
      <c r="R22" s="210"/>
      <c r="S22" s="210"/>
      <c r="T22" s="210"/>
      <c r="U22" s="210"/>
      <c r="V22" s="210"/>
      <c r="W22" s="210"/>
      <c r="X22" s="210"/>
      <c r="Y22" s="210"/>
      <c r="Z22" s="210"/>
      <c r="AA22" s="212"/>
      <c r="AB22" s="212"/>
      <c r="AC22" s="212"/>
      <c r="AD22" s="212"/>
      <c r="AE22" s="212"/>
      <c r="AF22" s="212"/>
      <c r="AG22" s="212"/>
    </row>
    <row r="23" spans="3:34" ht="15" customHeight="1" thickBot="1" x14ac:dyDescent="0.5">
      <c r="C23" s="84"/>
      <c r="D23" s="4"/>
      <c r="F23" s="41"/>
    </row>
    <row r="24" spans="3:34" ht="16.3" thickBot="1" x14ac:dyDescent="0.5">
      <c r="C24" s="340">
        <v>5</v>
      </c>
      <c r="D24" s="84" t="s">
        <v>225</v>
      </c>
      <c r="M24" s="4"/>
    </row>
    <row r="25" spans="3:34" ht="15.9" x14ac:dyDescent="0.45">
      <c r="C25" s="179"/>
      <c r="D25" s="173" t="s">
        <v>287</v>
      </c>
      <c r="M25" s="4"/>
      <c r="X25" s="64" t="s">
        <v>226</v>
      </c>
    </row>
    <row r="26" spans="3:34" ht="15" customHeight="1" thickBot="1" x14ac:dyDescent="0.55000000000000004">
      <c r="C26" s="2"/>
      <c r="M26" s="4"/>
    </row>
    <row r="27" spans="3:34" ht="19.3" customHeight="1" thickBot="1" x14ac:dyDescent="0.45">
      <c r="D27" s="30">
        <f>C24*50</f>
        <v>250</v>
      </c>
      <c r="E27" s="236" t="s">
        <v>288</v>
      </c>
      <c r="F27" s="237"/>
      <c r="G27" s="237"/>
      <c r="H27" s="237"/>
      <c r="I27" s="237"/>
      <c r="J27" s="237"/>
      <c r="K27" s="237"/>
      <c r="L27" s="237"/>
      <c r="M27" s="238"/>
      <c r="N27" s="237"/>
      <c r="O27" s="237"/>
      <c r="P27" s="237"/>
      <c r="Q27" s="237"/>
      <c r="R27" s="237"/>
      <c r="S27" s="237"/>
      <c r="T27" s="237"/>
      <c r="U27" s="237"/>
      <c r="V27" s="237"/>
      <c r="W27" s="237"/>
      <c r="X27" s="237"/>
      <c r="Y27" s="237"/>
      <c r="Z27" s="237"/>
      <c r="AA27" s="239"/>
      <c r="AB27" s="38"/>
      <c r="AC27" s="214"/>
    </row>
    <row r="28" spans="3:34" ht="15" customHeight="1" x14ac:dyDescent="0.45">
      <c r="C28" s="84"/>
      <c r="D28" s="4"/>
      <c r="F28" s="41"/>
    </row>
    <row r="29" spans="3:34" ht="6" customHeight="1" x14ac:dyDescent="0.45">
      <c r="C29" s="208"/>
      <c r="D29" s="209"/>
      <c r="E29" s="210"/>
      <c r="F29" s="211"/>
      <c r="G29" s="210"/>
      <c r="H29" s="210"/>
      <c r="I29" s="210"/>
      <c r="J29" s="210"/>
      <c r="K29" s="210"/>
      <c r="L29" s="210"/>
      <c r="M29" s="210"/>
      <c r="N29" s="210"/>
      <c r="O29" s="210"/>
      <c r="P29" s="210"/>
      <c r="Q29" s="210"/>
      <c r="R29" s="210"/>
      <c r="S29" s="210"/>
      <c r="T29" s="210"/>
      <c r="U29" s="210"/>
      <c r="V29" s="210"/>
      <c r="W29" s="210"/>
      <c r="X29" s="210"/>
      <c r="Y29" s="210"/>
      <c r="Z29" s="210"/>
      <c r="AA29" s="212"/>
      <c r="AB29" s="212"/>
      <c r="AC29" s="212"/>
      <c r="AD29" s="212"/>
      <c r="AE29" s="212"/>
      <c r="AF29" s="212"/>
      <c r="AG29" s="212"/>
    </row>
    <row r="30" spans="3:34" ht="15" customHeight="1" thickBot="1" x14ac:dyDescent="0.5">
      <c r="C30" s="84"/>
      <c r="D30" s="4"/>
      <c r="F30" s="41"/>
    </row>
    <row r="31" spans="3:34" ht="16.75" customHeight="1" thickBot="1" x14ac:dyDescent="0.5">
      <c r="C31" s="340">
        <v>18.5</v>
      </c>
      <c r="D31" s="84" t="s">
        <v>381</v>
      </c>
      <c r="M31" s="4"/>
    </row>
    <row r="32" spans="3:34" ht="16.75" customHeight="1" x14ac:dyDescent="0.45">
      <c r="C32" s="180"/>
      <c r="D32" s="49" t="s">
        <v>374</v>
      </c>
      <c r="G32" s="49"/>
      <c r="M32" s="4"/>
    </row>
    <row r="33" spans="3:33" ht="15" customHeight="1" x14ac:dyDescent="0.5">
      <c r="C33" s="2"/>
      <c r="G33" s="49" t="s">
        <v>375</v>
      </c>
      <c r="M33" s="4"/>
    </row>
    <row r="34" spans="3:33" ht="15" customHeight="1" x14ac:dyDescent="0.5">
      <c r="C34" s="2"/>
      <c r="M34" s="4"/>
    </row>
    <row r="35" spans="3:33" ht="15" customHeight="1" x14ac:dyDescent="0.5">
      <c r="C35" s="2"/>
      <c r="D35" s="228" t="s">
        <v>281</v>
      </c>
      <c r="E35" s="41"/>
      <c r="F35" s="41"/>
      <c r="G35" s="41"/>
      <c r="H35" s="41"/>
      <c r="I35" s="41"/>
      <c r="J35" s="41"/>
      <c r="K35" s="41"/>
      <c r="L35" s="41"/>
      <c r="M35" s="42"/>
      <c r="N35" s="41"/>
      <c r="O35" s="41"/>
      <c r="P35" s="41"/>
      <c r="Q35" s="41"/>
      <c r="R35" s="41"/>
      <c r="S35" s="41"/>
      <c r="T35" s="41"/>
      <c r="U35" s="41"/>
      <c r="V35" s="41"/>
      <c r="W35" s="41"/>
      <c r="X35" s="41"/>
      <c r="Y35" s="41"/>
      <c r="Z35" s="41"/>
      <c r="AA35" s="41"/>
      <c r="AB35" s="41"/>
      <c r="AC35" s="41"/>
      <c r="AD35" s="41"/>
      <c r="AE35" s="41"/>
      <c r="AF35" s="41"/>
      <c r="AG35" s="170"/>
    </row>
    <row r="36" spans="3:33" ht="15" customHeight="1" x14ac:dyDescent="0.5">
      <c r="C36" s="2"/>
      <c r="E36" s="174" t="s">
        <v>376</v>
      </c>
      <c r="F36" s="41"/>
      <c r="G36" s="41"/>
      <c r="H36" s="41"/>
      <c r="I36" s="41"/>
      <c r="J36" s="41"/>
      <c r="K36" s="41"/>
      <c r="L36" s="41"/>
      <c r="M36" s="42"/>
      <c r="N36" s="41"/>
      <c r="O36" s="41"/>
      <c r="P36" s="41"/>
      <c r="Q36" s="41"/>
      <c r="R36" s="41"/>
      <c r="S36" s="41"/>
      <c r="T36" s="41"/>
      <c r="U36" s="41"/>
      <c r="V36" s="41"/>
      <c r="W36" s="41"/>
      <c r="X36" s="41"/>
      <c r="Y36" s="41"/>
      <c r="Z36" s="41"/>
      <c r="AA36" s="41"/>
      <c r="AB36" s="41"/>
      <c r="AC36" s="41"/>
      <c r="AD36" s="41"/>
      <c r="AE36" s="41"/>
      <c r="AF36" s="41"/>
      <c r="AG36" s="170"/>
    </row>
    <row r="37" spans="3:33" ht="15" customHeight="1" x14ac:dyDescent="0.5">
      <c r="C37" s="2"/>
      <c r="E37" s="120" t="s">
        <v>285</v>
      </c>
      <c r="F37" s="41"/>
      <c r="G37" s="41"/>
      <c r="H37" s="41"/>
      <c r="I37" s="41"/>
      <c r="J37" s="41"/>
      <c r="K37" s="41"/>
      <c r="L37" s="41"/>
      <c r="M37" s="42"/>
      <c r="N37" s="41"/>
      <c r="O37" s="41"/>
      <c r="P37" s="41"/>
      <c r="Q37" s="41"/>
      <c r="R37" s="41"/>
      <c r="S37" s="41"/>
      <c r="T37" s="41"/>
      <c r="U37" s="41"/>
      <c r="V37" s="41"/>
      <c r="W37" s="41"/>
      <c r="X37" s="41"/>
      <c r="Y37" s="41"/>
      <c r="Z37" s="41"/>
      <c r="AA37" s="41"/>
      <c r="AB37" s="41"/>
      <c r="AC37" s="41"/>
      <c r="AD37" s="41"/>
      <c r="AE37" s="41"/>
      <c r="AF37" s="41"/>
      <c r="AG37" s="170"/>
    </row>
    <row r="38" spans="3:33" ht="15" customHeight="1" x14ac:dyDescent="0.5">
      <c r="C38" s="2"/>
      <c r="E38" s="89"/>
      <c r="F38" s="41"/>
      <c r="G38" s="41"/>
      <c r="H38" s="41"/>
      <c r="I38" s="41"/>
      <c r="J38" s="41"/>
      <c r="K38" s="41"/>
      <c r="L38" s="41"/>
      <c r="M38" s="42"/>
      <c r="N38" s="41"/>
      <c r="O38" s="41"/>
      <c r="P38" s="41"/>
      <c r="Q38" s="41"/>
      <c r="R38" s="41"/>
      <c r="S38" s="41"/>
      <c r="T38" s="41"/>
      <c r="U38" s="41"/>
      <c r="V38" s="41"/>
      <c r="W38" s="41"/>
      <c r="X38" s="41"/>
      <c r="Y38" s="41"/>
      <c r="Z38" s="41"/>
      <c r="AA38" s="41"/>
      <c r="AB38" s="41"/>
      <c r="AC38" s="41"/>
      <c r="AD38" s="41"/>
      <c r="AE38" s="41"/>
      <c r="AF38" s="41"/>
      <c r="AG38" s="170"/>
    </row>
    <row r="39" spans="3:33" ht="15" customHeight="1" x14ac:dyDescent="0.5">
      <c r="C39" s="2"/>
      <c r="D39" s="64"/>
      <c r="E39" s="120" t="s">
        <v>219</v>
      </c>
      <c r="F39" s="170"/>
      <c r="G39" s="170"/>
      <c r="H39" s="120" t="s">
        <v>282</v>
      </c>
      <c r="I39" s="229"/>
      <c r="J39" s="170"/>
      <c r="K39" s="170"/>
      <c r="L39" s="170"/>
      <c r="M39" s="42"/>
      <c r="N39" s="41"/>
      <c r="O39" s="41"/>
      <c r="P39" s="41"/>
      <c r="Q39" s="41"/>
      <c r="R39" s="41"/>
      <c r="S39" s="41"/>
      <c r="T39" s="41"/>
      <c r="U39" s="41"/>
      <c r="V39" s="41"/>
      <c r="W39" s="41"/>
      <c r="X39" s="41"/>
      <c r="Y39" s="41"/>
      <c r="Z39" s="41"/>
      <c r="AA39" s="41"/>
      <c r="AB39" s="41"/>
      <c r="AC39" s="41"/>
      <c r="AD39" s="41"/>
      <c r="AE39" s="41"/>
      <c r="AF39" s="41"/>
      <c r="AG39" s="41"/>
    </row>
    <row r="40" spans="3:33" ht="15.9" customHeight="1" x14ac:dyDescent="0.5">
      <c r="C40" s="2"/>
      <c r="E40" s="169"/>
      <c r="F40" s="169"/>
      <c r="G40" s="169"/>
      <c r="H40" s="120" t="s">
        <v>283</v>
      </c>
      <c r="I40" s="229"/>
      <c r="J40" s="229"/>
      <c r="K40" s="229"/>
      <c r="L40" s="229"/>
      <c r="M40" s="168"/>
      <c r="N40" s="162"/>
      <c r="O40" s="162"/>
      <c r="P40" s="162"/>
      <c r="Q40" s="162"/>
      <c r="R40" s="162"/>
      <c r="S40" s="162"/>
      <c r="T40" s="162"/>
      <c r="U40" s="162"/>
      <c r="V40" s="162"/>
    </row>
    <row r="41" spans="3:33" ht="16.75" customHeight="1" x14ac:dyDescent="0.5">
      <c r="C41" s="2"/>
      <c r="E41" s="169"/>
      <c r="F41" s="169"/>
      <c r="G41" s="169"/>
      <c r="H41" s="163"/>
      <c r="I41" s="169"/>
      <c r="J41" s="229"/>
      <c r="K41" s="229"/>
      <c r="L41" s="228" t="s">
        <v>299</v>
      </c>
      <c r="M41" s="168"/>
      <c r="N41" s="162"/>
      <c r="O41" s="162"/>
      <c r="P41" s="162"/>
      <c r="Q41" s="162"/>
      <c r="R41" s="162"/>
      <c r="S41" s="162"/>
      <c r="T41" s="162"/>
      <c r="U41" s="162"/>
      <c r="V41" s="162"/>
    </row>
    <row r="42" spans="3:33" ht="14.6" customHeight="1" x14ac:dyDescent="0.5">
      <c r="C42" s="2"/>
      <c r="E42" s="169"/>
      <c r="F42" s="169"/>
      <c r="G42" s="169"/>
      <c r="H42" s="120" t="s">
        <v>284</v>
      </c>
      <c r="I42" s="229"/>
      <c r="J42" s="229"/>
      <c r="K42" s="229"/>
      <c r="L42" s="229"/>
      <c r="M42" s="168"/>
      <c r="N42" s="162"/>
      <c r="O42" s="162"/>
      <c r="P42" s="162"/>
      <c r="Q42" s="162"/>
      <c r="R42" s="162"/>
      <c r="S42" s="162"/>
      <c r="T42" s="162"/>
      <c r="U42" s="162"/>
      <c r="V42" s="162"/>
    </row>
    <row r="43" spans="3:33" ht="14.6" customHeight="1" thickBot="1" x14ac:dyDescent="0.55000000000000004">
      <c r="C43" s="2"/>
      <c r="F43" s="129"/>
      <c r="G43" s="39"/>
      <c r="H43" s="39"/>
      <c r="I43" s="39"/>
      <c r="J43" s="39"/>
      <c r="K43" s="39"/>
      <c r="L43" s="39"/>
      <c r="M43" s="40"/>
      <c r="N43" s="39"/>
      <c r="O43" s="39"/>
      <c r="P43" s="39"/>
      <c r="Q43" s="39"/>
      <c r="R43" s="39"/>
      <c r="S43" s="39"/>
      <c r="T43" s="39"/>
      <c r="U43" s="39"/>
      <c r="V43" s="39"/>
    </row>
    <row r="44" spans="3:33" ht="14.6" customHeight="1" thickBot="1" x14ac:dyDescent="0.55000000000000004">
      <c r="C44" s="2"/>
      <c r="D44" s="339">
        <v>6000</v>
      </c>
      <c r="E44" s="174" t="s">
        <v>223</v>
      </c>
      <c r="M44" s="4"/>
      <c r="X44" s="213" t="s">
        <v>377</v>
      </c>
      <c r="Y44" s="4" t="s">
        <v>257</v>
      </c>
      <c r="AD44" s="169"/>
    </row>
    <row r="45" spans="3:33" ht="14.6" customHeight="1" thickBot="1" x14ac:dyDescent="0.55000000000000004">
      <c r="C45" s="2"/>
      <c r="D45" s="339">
        <v>4000</v>
      </c>
      <c r="E45" s="174" t="s">
        <v>224</v>
      </c>
      <c r="L45" s="200">
        <f>D44*D45/1000000</f>
        <v>24</v>
      </c>
      <c r="M45" s="260" t="s">
        <v>300</v>
      </c>
      <c r="N45" s="255"/>
      <c r="O45" s="258"/>
    </row>
    <row r="46" spans="3:33" ht="8.15" customHeight="1" thickBot="1" x14ac:dyDescent="0.55000000000000004">
      <c r="C46" s="2"/>
      <c r="D46" s="2"/>
      <c r="E46" s="41"/>
      <c r="M46" s="4"/>
    </row>
    <row r="47" spans="3:33" ht="16.3" customHeight="1" thickBot="1" x14ac:dyDescent="0.55000000000000004">
      <c r="C47" s="2"/>
      <c r="D47" s="254">
        <f>D44*0.8375/D27</f>
        <v>20.100000000000001</v>
      </c>
      <c r="E47" s="240" t="s">
        <v>279</v>
      </c>
      <c r="F47" s="241"/>
      <c r="G47" s="241"/>
      <c r="H47" s="241"/>
      <c r="I47" s="241"/>
      <c r="J47" s="241"/>
      <c r="K47" s="241"/>
      <c r="L47" s="241"/>
      <c r="M47" s="242"/>
      <c r="N47" s="241"/>
      <c r="O47" s="241"/>
      <c r="P47" s="241"/>
      <c r="Q47" s="241"/>
      <c r="R47" s="243"/>
      <c r="S47" s="243"/>
      <c r="T47" s="243"/>
      <c r="U47" s="243"/>
      <c r="V47" s="243"/>
      <c r="W47" s="243"/>
      <c r="X47" s="243"/>
      <c r="Y47" s="243"/>
      <c r="Z47" s="243"/>
      <c r="AA47" s="243"/>
      <c r="AB47" s="244"/>
    </row>
    <row r="48" spans="3:33" ht="16.75" customHeight="1" thickBot="1" x14ac:dyDescent="0.55000000000000004">
      <c r="C48" s="2"/>
      <c r="D48" s="254">
        <f>D45*0.8375/D27</f>
        <v>13.4</v>
      </c>
      <c r="E48" s="251" t="s">
        <v>278</v>
      </c>
      <c r="F48" s="245"/>
      <c r="G48" s="245"/>
      <c r="H48" s="245"/>
      <c r="I48" s="245"/>
      <c r="J48" s="245"/>
      <c r="K48" s="245"/>
      <c r="L48" s="245"/>
      <c r="M48" s="246"/>
      <c r="N48" s="245"/>
      <c r="O48" s="245"/>
      <c r="P48" s="245"/>
      <c r="Q48" s="245"/>
      <c r="R48" s="247"/>
      <c r="S48" s="247"/>
      <c r="T48" s="247"/>
      <c r="U48" s="247"/>
      <c r="V48" s="247"/>
      <c r="W48" s="247"/>
      <c r="X48" s="247"/>
      <c r="Y48" s="247"/>
      <c r="Z48" s="247"/>
      <c r="AA48" s="247"/>
      <c r="AB48" s="248"/>
    </row>
    <row r="49" spans="3:31" ht="16.75" customHeight="1" thickBot="1" x14ac:dyDescent="0.55000000000000004">
      <c r="C49" s="2"/>
      <c r="D49" s="69">
        <f>D47*2.54</f>
        <v>51.054000000000002</v>
      </c>
      <c r="E49" s="240" t="s">
        <v>280</v>
      </c>
      <c r="F49" s="241"/>
      <c r="G49" s="249"/>
      <c r="H49" s="249"/>
      <c r="I49" s="249"/>
      <c r="J49" s="249"/>
      <c r="K49" s="249"/>
      <c r="L49" s="249"/>
      <c r="M49" s="250"/>
      <c r="N49" s="249"/>
      <c r="O49" s="249"/>
      <c r="P49" s="249"/>
      <c r="Q49" s="249"/>
      <c r="R49" s="243"/>
      <c r="S49" s="243"/>
      <c r="T49" s="243"/>
      <c r="U49" s="243"/>
      <c r="V49" s="243"/>
      <c r="W49" s="243"/>
      <c r="X49" s="243"/>
      <c r="Y49" s="243"/>
      <c r="Z49" s="243"/>
      <c r="AA49" s="243"/>
      <c r="AB49" s="244"/>
    </row>
    <row r="50" spans="3:31" ht="16.75" customHeight="1" thickBot="1" x14ac:dyDescent="0.55000000000000004">
      <c r="C50" s="2"/>
      <c r="D50" s="69">
        <f>D48*2.54</f>
        <v>34.036000000000001</v>
      </c>
      <c r="E50" s="251" t="s">
        <v>277</v>
      </c>
      <c r="F50" s="245"/>
      <c r="G50" s="252"/>
      <c r="H50" s="252"/>
      <c r="I50" s="252"/>
      <c r="J50" s="252"/>
      <c r="K50" s="252"/>
      <c r="L50" s="252"/>
      <c r="M50" s="253"/>
      <c r="N50" s="252"/>
      <c r="O50" s="252"/>
      <c r="P50" s="252"/>
      <c r="Q50" s="252"/>
      <c r="R50" s="247"/>
      <c r="S50" s="247"/>
      <c r="T50" s="247"/>
      <c r="U50" s="247"/>
      <c r="V50" s="247"/>
      <c r="W50" s="247"/>
      <c r="X50" s="247"/>
      <c r="Y50" s="247"/>
      <c r="Z50" s="247"/>
      <c r="AA50" s="247"/>
      <c r="AB50" s="248"/>
    </row>
    <row r="51" spans="3:31" ht="7.85" customHeight="1" thickBot="1" x14ac:dyDescent="0.55000000000000004">
      <c r="C51" s="2"/>
      <c r="D51" s="33"/>
      <c r="E51" s="1"/>
      <c r="M51" s="34"/>
    </row>
    <row r="52" spans="3:31" ht="14.6" customHeight="1" thickBot="1" x14ac:dyDescent="0.45">
      <c r="D52" s="338">
        <v>15.6</v>
      </c>
      <c r="E52" s="174" t="s">
        <v>380</v>
      </c>
    </row>
    <row r="53" spans="3:31" ht="9" customHeight="1" thickBot="1" x14ac:dyDescent="0.5">
      <c r="D53" s="218"/>
      <c r="E53" s="84"/>
    </row>
    <row r="54" spans="3:31" ht="16.75" customHeight="1" thickBot="1" x14ac:dyDescent="0.45">
      <c r="D54" s="201">
        <f>D52*D44/D45</f>
        <v>23.4</v>
      </c>
      <c r="E54" s="219" t="s">
        <v>379</v>
      </c>
      <c r="F54" s="204"/>
      <c r="G54" s="204"/>
      <c r="H54" s="204"/>
      <c r="I54" s="204"/>
      <c r="J54" s="204"/>
      <c r="K54" s="204"/>
      <c r="L54" s="204"/>
      <c r="M54" s="204"/>
      <c r="N54" s="204"/>
      <c r="O54" s="204"/>
      <c r="P54" s="204"/>
      <c r="Q54" s="204"/>
      <c r="R54" s="204"/>
      <c r="S54" s="204"/>
      <c r="T54" s="204"/>
      <c r="U54" s="204"/>
      <c r="V54" s="205"/>
      <c r="Z54" s="213" t="s">
        <v>378</v>
      </c>
      <c r="AA54" s="116" t="s">
        <v>257</v>
      </c>
    </row>
    <row r="55" spans="3:31" ht="14.6" customHeight="1" x14ac:dyDescent="0.4">
      <c r="E55" s="41"/>
      <c r="Z55" s="213"/>
      <c r="AA55" s="4"/>
    </row>
    <row r="56" spans="3:31" ht="8.15" customHeight="1" x14ac:dyDescent="0.4">
      <c r="E56" s="41"/>
      <c r="Z56" s="213"/>
      <c r="AA56" s="4"/>
    </row>
    <row r="57" spans="3:31" ht="14.6" customHeight="1" x14ac:dyDescent="0.5">
      <c r="D57" s="124" t="s">
        <v>382</v>
      </c>
      <c r="Z57" s="213"/>
      <c r="AA57" s="4"/>
    </row>
    <row r="58" spans="3:31" ht="14.6" customHeight="1" thickBot="1" x14ac:dyDescent="0.45">
      <c r="E58" s="41"/>
      <c r="Z58" s="213"/>
      <c r="AA58" s="4"/>
    </row>
    <row r="59" spans="3:31" ht="16.75" customHeight="1" thickBot="1" x14ac:dyDescent="0.45">
      <c r="E59" s="69">
        <f>254/D54</f>
        <v>10.854700854700855</v>
      </c>
      <c r="F59" s="236" t="s">
        <v>291</v>
      </c>
      <c r="G59" s="237"/>
      <c r="H59" s="237"/>
      <c r="I59" s="237"/>
      <c r="J59" s="237"/>
      <c r="K59" s="237"/>
      <c r="L59" s="237"/>
      <c r="M59" s="237"/>
      <c r="N59" s="237"/>
      <c r="O59" s="237"/>
      <c r="P59" s="237"/>
      <c r="Q59" s="237"/>
      <c r="R59" s="237"/>
      <c r="S59" s="237"/>
      <c r="T59" s="237"/>
      <c r="U59" s="237"/>
      <c r="V59" s="237"/>
      <c r="W59" s="237"/>
      <c r="X59" s="237"/>
      <c r="Y59" s="255"/>
      <c r="Z59" s="255"/>
      <c r="AA59" s="256"/>
      <c r="AB59" s="257"/>
      <c r="AC59" s="255"/>
      <c r="AD59" s="258"/>
      <c r="AE59" s="214"/>
    </row>
    <row r="60" spans="3:31" ht="16.75" customHeight="1" thickBot="1" x14ac:dyDescent="0.45">
      <c r="E60" s="69">
        <f>305/D54</f>
        <v>13.034188034188036</v>
      </c>
      <c r="F60" s="236" t="s">
        <v>292</v>
      </c>
      <c r="G60" s="237"/>
      <c r="H60" s="237"/>
      <c r="I60" s="237"/>
      <c r="J60" s="237"/>
      <c r="K60" s="237"/>
      <c r="L60" s="237"/>
      <c r="M60" s="237"/>
      <c r="N60" s="237"/>
      <c r="O60" s="237"/>
      <c r="P60" s="237"/>
      <c r="Q60" s="237"/>
      <c r="R60" s="237"/>
      <c r="S60" s="237"/>
      <c r="T60" s="237"/>
      <c r="U60" s="237"/>
      <c r="V60" s="237"/>
      <c r="W60" s="237"/>
      <c r="X60" s="237"/>
      <c r="Y60" s="255"/>
      <c r="Z60" s="255"/>
      <c r="AA60" s="256"/>
      <c r="AB60" s="257"/>
      <c r="AC60" s="255"/>
      <c r="AD60" s="258"/>
      <c r="AE60" s="214"/>
    </row>
    <row r="61" spans="3:31" ht="16.75" customHeight="1" thickBot="1" x14ac:dyDescent="0.45">
      <c r="E61" s="69">
        <f>432/D54</f>
        <v>18.461538461538463</v>
      </c>
      <c r="F61" s="236" t="s">
        <v>293</v>
      </c>
      <c r="G61" s="237"/>
      <c r="H61" s="237"/>
      <c r="I61" s="237"/>
      <c r="J61" s="237"/>
      <c r="K61" s="237"/>
      <c r="L61" s="237"/>
      <c r="M61" s="237"/>
      <c r="N61" s="237"/>
      <c r="O61" s="237"/>
      <c r="P61" s="237"/>
      <c r="Q61" s="237"/>
      <c r="R61" s="237"/>
      <c r="S61" s="237"/>
      <c r="T61" s="237"/>
      <c r="U61" s="237"/>
      <c r="V61" s="237"/>
      <c r="W61" s="237"/>
      <c r="X61" s="237"/>
      <c r="Y61" s="255"/>
      <c r="Z61" s="255"/>
      <c r="AA61" s="256"/>
      <c r="AB61" s="257"/>
      <c r="AC61" s="255"/>
      <c r="AD61" s="258"/>
      <c r="AE61" s="214"/>
    </row>
    <row r="62" spans="3:31" ht="16.75" customHeight="1" thickBot="1" x14ac:dyDescent="0.45">
      <c r="E62" s="69">
        <f>483/D54</f>
        <v>20.641025641025642</v>
      </c>
      <c r="F62" s="236" t="s">
        <v>294</v>
      </c>
      <c r="G62" s="237"/>
      <c r="H62" s="237"/>
      <c r="I62" s="237"/>
      <c r="J62" s="237"/>
      <c r="K62" s="237"/>
      <c r="L62" s="237"/>
      <c r="M62" s="237"/>
      <c r="N62" s="237"/>
      <c r="O62" s="237"/>
      <c r="P62" s="237"/>
      <c r="Q62" s="237"/>
      <c r="R62" s="237"/>
      <c r="S62" s="237"/>
      <c r="T62" s="237"/>
      <c r="U62" s="237"/>
      <c r="V62" s="237"/>
      <c r="W62" s="237"/>
      <c r="X62" s="237"/>
      <c r="Y62" s="255"/>
      <c r="Z62" s="255"/>
      <c r="AA62" s="256"/>
      <c r="AB62" s="257"/>
      <c r="AC62" s="255"/>
      <c r="AD62" s="258"/>
      <c r="AE62" s="214"/>
    </row>
    <row r="63" spans="3:31" ht="16.75" customHeight="1" thickBot="1" x14ac:dyDescent="0.45">
      <c r="E63" s="69">
        <f>508/D54</f>
        <v>21.70940170940171</v>
      </c>
      <c r="F63" s="236" t="s">
        <v>295</v>
      </c>
      <c r="G63" s="237"/>
      <c r="H63" s="237"/>
      <c r="I63" s="237"/>
      <c r="J63" s="237"/>
      <c r="K63" s="237"/>
      <c r="L63" s="237"/>
      <c r="M63" s="237"/>
      <c r="N63" s="237"/>
      <c r="O63" s="237"/>
      <c r="P63" s="237"/>
      <c r="Q63" s="237"/>
      <c r="R63" s="237"/>
      <c r="S63" s="237"/>
      <c r="T63" s="237"/>
      <c r="U63" s="237"/>
      <c r="V63" s="237"/>
      <c r="W63" s="237"/>
      <c r="X63" s="237"/>
      <c r="Y63" s="255"/>
      <c r="Z63" s="255"/>
      <c r="AA63" s="256"/>
      <c r="AB63" s="257"/>
      <c r="AC63" s="255"/>
      <c r="AD63" s="258"/>
      <c r="AE63" s="214"/>
    </row>
    <row r="64" spans="3:31" ht="16.75" customHeight="1" thickBot="1" x14ac:dyDescent="0.45">
      <c r="E64" s="69">
        <f>610/D54</f>
        <v>26.068376068376072</v>
      </c>
      <c r="F64" s="236" t="s">
        <v>296</v>
      </c>
      <c r="G64" s="237"/>
      <c r="H64" s="237"/>
      <c r="I64" s="237"/>
      <c r="J64" s="237"/>
      <c r="K64" s="237"/>
      <c r="L64" s="237"/>
      <c r="M64" s="237"/>
      <c r="N64" s="237"/>
      <c r="O64" s="237"/>
      <c r="P64" s="237"/>
      <c r="Q64" s="237"/>
      <c r="R64" s="237"/>
      <c r="S64" s="237"/>
      <c r="T64" s="237"/>
      <c r="U64" s="237"/>
      <c r="V64" s="237"/>
      <c r="W64" s="237"/>
      <c r="X64" s="237"/>
      <c r="Y64" s="255"/>
      <c r="Z64" s="255"/>
      <c r="AA64" s="256"/>
      <c r="AB64" s="257"/>
      <c r="AC64" s="255"/>
      <c r="AD64" s="258"/>
      <c r="AE64" s="214"/>
    </row>
    <row r="65" spans="3:35" ht="16.75" customHeight="1" thickBot="1" x14ac:dyDescent="0.45">
      <c r="E65" s="69">
        <f>782/D54</f>
        <v>33.418803418803421</v>
      </c>
      <c r="F65" s="236" t="s">
        <v>297</v>
      </c>
      <c r="G65" s="237"/>
      <c r="H65" s="237"/>
      <c r="I65" s="237"/>
      <c r="J65" s="237"/>
      <c r="K65" s="237"/>
      <c r="L65" s="237"/>
      <c r="M65" s="237"/>
      <c r="N65" s="237"/>
      <c r="O65" s="237"/>
      <c r="P65" s="237"/>
      <c r="Q65" s="237"/>
      <c r="R65" s="237"/>
      <c r="S65" s="237"/>
      <c r="T65" s="237"/>
      <c r="U65" s="237"/>
      <c r="V65" s="237"/>
      <c r="W65" s="237"/>
      <c r="X65" s="237"/>
      <c r="Y65" s="255"/>
      <c r="Z65" s="255"/>
      <c r="AA65" s="256"/>
      <c r="AB65" s="257"/>
      <c r="AC65" s="255"/>
      <c r="AD65" s="258"/>
      <c r="AE65" s="214"/>
    </row>
    <row r="66" spans="3:35" ht="16.75" customHeight="1" thickBot="1" x14ac:dyDescent="0.45">
      <c r="E66" s="69">
        <f>1016/D54</f>
        <v>43.418803418803421</v>
      </c>
      <c r="F66" s="236" t="s">
        <v>298</v>
      </c>
      <c r="G66" s="237"/>
      <c r="H66" s="237"/>
      <c r="I66" s="237"/>
      <c r="J66" s="237"/>
      <c r="K66" s="237"/>
      <c r="L66" s="237"/>
      <c r="M66" s="237"/>
      <c r="N66" s="237"/>
      <c r="O66" s="237"/>
      <c r="P66" s="237"/>
      <c r="Q66" s="237"/>
      <c r="R66" s="237"/>
      <c r="S66" s="237"/>
      <c r="T66" s="237"/>
      <c r="U66" s="237"/>
      <c r="V66" s="237"/>
      <c r="W66" s="237"/>
      <c r="X66" s="237"/>
      <c r="Y66" s="255"/>
      <c r="Z66" s="255"/>
      <c r="AA66" s="256"/>
      <c r="AB66" s="257"/>
      <c r="AC66" s="255"/>
      <c r="AD66" s="258"/>
      <c r="AE66" s="214"/>
    </row>
    <row r="67" spans="3:35" ht="22.3" customHeight="1" thickBot="1" x14ac:dyDescent="0.45">
      <c r="E67" s="218"/>
      <c r="F67" s="230" t="s">
        <v>385</v>
      </c>
      <c r="G67" s="231"/>
      <c r="H67" s="231"/>
      <c r="I67" s="231"/>
      <c r="J67" s="231"/>
      <c r="K67" s="231"/>
      <c r="L67" s="231"/>
      <c r="M67" s="231"/>
      <c r="N67" s="231"/>
      <c r="O67" s="231"/>
      <c r="P67" s="231"/>
      <c r="Q67" s="231"/>
      <c r="R67" s="231"/>
      <c r="S67" s="231"/>
      <c r="T67" s="231"/>
      <c r="U67" s="231"/>
      <c r="V67" s="231"/>
      <c r="W67" s="231"/>
      <c r="X67" s="231"/>
      <c r="Y67" s="232"/>
      <c r="Z67" s="232"/>
      <c r="AA67" s="233"/>
      <c r="AB67" s="234"/>
      <c r="AC67" s="232"/>
      <c r="AD67" s="235"/>
      <c r="AE67" s="214"/>
    </row>
    <row r="68" spans="3:35" ht="16.75" customHeight="1" x14ac:dyDescent="0.4">
      <c r="C68" s="214"/>
      <c r="D68" s="180"/>
      <c r="E68" s="217"/>
      <c r="F68" s="38"/>
      <c r="G68" s="38"/>
      <c r="H68" s="38"/>
      <c r="I68" s="38"/>
      <c r="J68" s="38"/>
      <c r="K68" s="38"/>
      <c r="L68" s="38"/>
      <c r="M68" s="38"/>
      <c r="N68" s="38"/>
      <c r="O68" s="38"/>
      <c r="P68" s="38"/>
      <c r="Q68" s="38"/>
      <c r="R68" s="38"/>
      <c r="S68" s="38"/>
      <c r="T68" s="38"/>
      <c r="U68" s="38"/>
      <c r="V68" s="38"/>
      <c r="W68" s="38"/>
      <c r="X68" s="214"/>
      <c r="Y68" s="214"/>
      <c r="Z68" s="215"/>
      <c r="AA68" s="216"/>
      <c r="AB68" s="214"/>
      <c r="AC68" s="214"/>
      <c r="AD68" s="214"/>
      <c r="AE68" s="214"/>
      <c r="AF68" s="214"/>
      <c r="AG68" s="214"/>
      <c r="AH68" s="214"/>
      <c r="AI68" s="214"/>
    </row>
    <row r="69" spans="3:35" ht="14.6" customHeight="1" x14ac:dyDescent="0.5">
      <c r="D69" s="124" t="s">
        <v>384</v>
      </c>
      <c r="Z69" s="213"/>
      <c r="AA69" s="4"/>
    </row>
    <row r="70" spans="3:35" ht="14.6" customHeight="1" thickBot="1" x14ac:dyDescent="0.5">
      <c r="D70" s="84"/>
      <c r="Z70" s="213"/>
      <c r="AA70" s="4"/>
    </row>
    <row r="71" spans="3:35" ht="21" customHeight="1" thickBot="1" x14ac:dyDescent="0.45">
      <c r="D71" s="69">
        <f>D50*10/D52</f>
        <v>21.81794871794872</v>
      </c>
      <c r="E71" s="259" t="s">
        <v>383</v>
      </c>
      <c r="F71" s="237"/>
      <c r="G71" s="237"/>
      <c r="H71" s="237"/>
      <c r="I71" s="237"/>
      <c r="J71" s="237"/>
      <c r="K71" s="237"/>
      <c r="L71" s="237"/>
      <c r="M71" s="237"/>
      <c r="N71" s="237"/>
      <c r="O71" s="237"/>
      <c r="P71" s="237"/>
      <c r="Q71" s="237"/>
      <c r="R71" s="237"/>
      <c r="S71" s="237"/>
      <c r="T71" s="237"/>
      <c r="U71" s="237"/>
      <c r="V71" s="237"/>
      <c r="W71" s="237"/>
      <c r="X71" s="255"/>
      <c r="Y71" s="258"/>
    </row>
    <row r="72" spans="3:35" ht="14.6" customHeight="1" x14ac:dyDescent="0.4">
      <c r="D72" s="33"/>
      <c r="E72" s="37"/>
      <c r="F72" s="38"/>
      <c r="G72" s="38"/>
      <c r="H72" s="38"/>
      <c r="I72" s="38"/>
      <c r="J72" s="38"/>
      <c r="K72" s="38"/>
      <c r="L72" s="38"/>
      <c r="M72" s="38"/>
      <c r="N72" s="38"/>
      <c r="O72" s="38"/>
      <c r="P72" s="38"/>
      <c r="Q72" s="38"/>
      <c r="R72" s="38"/>
      <c r="S72" s="38"/>
      <c r="T72" s="38"/>
      <c r="U72" s="38"/>
      <c r="V72" s="38"/>
      <c r="W72" s="38"/>
      <c r="AA72" s="4"/>
    </row>
    <row r="73" spans="3:35" ht="15" customHeight="1" x14ac:dyDescent="0.45">
      <c r="D73" s="33"/>
      <c r="F73" s="84" t="s">
        <v>594</v>
      </c>
    </row>
    <row r="74" spans="3:35" ht="15" customHeight="1" x14ac:dyDescent="0.4">
      <c r="C74" s="166"/>
      <c r="D74" s="167"/>
      <c r="E74" s="166"/>
      <c r="F74" s="64" t="s">
        <v>286</v>
      </c>
    </row>
    <row r="75" spans="3:35" ht="15" customHeight="1" x14ac:dyDescent="0.4">
      <c r="C75" s="166"/>
      <c r="D75" s="172" t="s">
        <v>216</v>
      </c>
      <c r="E75" s="166"/>
      <c r="F75" s="36" t="s">
        <v>221</v>
      </c>
    </row>
    <row r="76" spans="3:35" ht="15" customHeight="1" x14ac:dyDescent="0.4">
      <c r="C76" s="166"/>
      <c r="D76" s="172" t="s">
        <v>39</v>
      </c>
      <c r="E76" s="166"/>
      <c r="F76" s="36" t="s">
        <v>58</v>
      </c>
    </row>
    <row r="77" spans="3:35" ht="15" customHeight="1" x14ac:dyDescent="0.4">
      <c r="C77" s="166"/>
      <c r="D77" s="172" t="s">
        <v>38</v>
      </c>
      <c r="E77" s="166"/>
      <c r="F77" s="36" t="s">
        <v>222</v>
      </c>
    </row>
    <row r="78" spans="3:35" ht="15" customHeight="1" x14ac:dyDescent="0.4">
      <c r="C78" s="166"/>
      <c r="D78" s="167"/>
      <c r="E78" s="166"/>
      <c r="F78" s="36" t="s">
        <v>32</v>
      </c>
    </row>
    <row r="79" spans="3:35" ht="15" customHeight="1" x14ac:dyDescent="0.4">
      <c r="D79" s="33"/>
      <c r="F79" s="29"/>
    </row>
    <row r="80" spans="3:35" ht="6" customHeight="1" x14ac:dyDescent="0.45">
      <c r="C80" s="208"/>
      <c r="D80" s="209"/>
      <c r="E80" s="210"/>
      <c r="F80" s="211"/>
      <c r="G80" s="210"/>
      <c r="H80" s="210"/>
      <c r="I80" s="210"/>
      <c r="J80" s="210"/>
      <c r="K80" s="210"/>
      <c r="L80" s="210"/>
      <c r="M80" s="210"/>
      <c r="N80" s="210"/>
      <c r="O80" s="210"/>
      <c r="P80" s="210"/>
      <c r="Q80" s="210"/>
      <c r="R80" s="210"/>
      <c r="S80" s="210"/>
      <c r="T80" s="210"/>
      <c r="U80" s="210"/>
      <c r="V80" s="210"/>
      <c r="W80" s="210"/>
      <c r="X80" s="210"/>
      <c r="Y80" s="210"/>
      <c r="Z80" s="210"/>
      <c r="AA80" s="212"/>
      <c r="AB80" s="212"/>
      <c r="AC80" s="212"/>
      <c r="AD80" s="212"/>
      <c r="AE80" s="212"/>
      <c r="AF80" s="212"/>
      <c r="AG80" s="212"/>
    </row>
    <row r="81" spans="3:33" ht="15" customHeight="1" thickBot="1" x14ac:dyDescent="0.5">
      <c r="C81" s="84"/>
      <c r="D81" s="4"/>
      <c r="F81" s="41"/>
    </row>
    <row r="82" spans="3:33" ht="15" customHeight="1" thickBot="1" x14ac:dyDescent="0.5">
      <c r="D82" s="335">
        <v>25</v>
      </c>
      <c r="E82" s="84" t="s">
        <v>227</v>
      </c>
      <c r="G82" s="29"/>
    </row>
    <row r="83" spans="3:33" ht="15" customHeight="1" thickBot="1" x14ac:dyDescent="0.45">
      <c r="D83" s="31">
        <f>D82/2.54</f>
        <v>9.8425196850393704</v>
      </c>
      <c r="E83" s="358" t="s">
        <v>592</v>
      </c>
      <c r="F83" s="359" t="s">
        <v>228</v>
      </c>
    </row>
    <row r="84" spans="3:33" ht="15" customHeight="1" x14ac:dyDescent="0.4">
      <c r="G84" s="360" t="s">
        <v>36</v>
      </c>
    </row>
    <row r="85" spans="3:33" ht="15" customHeight="1" x14ac:dyDescent="0.4">
      <c r="G85" s="149"/>
    </row>
    <row r="86" spans="3:33" ht="15" customHeight="1" x14ac:dyDescent="0.4">
      <c r="E86" s="12"/>
      <c r="F86" s="36"/>
      <c r="G86" s="36" t="s">
        <v>229</v>
      </c>
    </row>
    <row r="87" spans="3:33" ht="15" customHeight="1" x14ac:dyDescent="0.4">
      <c r="D87" s="51"/>
      <c r="E87" s="12"/>
      <c r="F87" s="36"/>
      <c r="G87" s="36" t="s">
        <v>230</v>
      </c>
    </row>
    <row r="88" spans="3:33" ht="15" customHeight="1" x14ac:dyDescent="0.4">
      <c r="E88" s="12"/>
      <c r="F88" s="36"/>
      <c r="G88" s="36" t="s">
        <v>231</v>
      </c>
    </row>
    <row r="89" spans="3:33" ht="15" customHeight="1" x14ac:dyDescent="0.4">
      <c r="C89" s="50"/>
      <c r="D89" s="12"/>
      <c r="E89" s="36"/>
      <c r="F89" s="29"/>
    </row>
    <row r="90" spans="3:33" ht="6" customHeight="1" x14ac:dyDescent="0.45">
      <c r="C90" s="208"/>
      <c r="D90" s="209"/>
      <c r="E90" s="210"/>
      <c r="F90" s="211"/>
      <c r="G90" s="210"/>
      <c r="H90" s="210"/>
      <c r="I90" s="210"/>
      <c r="J90" s="210"/>
      <c r="K90" s="210"/>
      <c r="L90" s="210"/>
      <c r="M90" s="210"/>
      <c r="N90" s="210"/>
      <c r="O90" s="210"/>
      <c r="P90" s="210"/>
      <c r="Q90" s="210"/>
      <c r="R90" s="210"/>
      <c r="S90" s="210"/>
      <c r="T90" s="210"/>
      <c r="U90" s="210"/>
      <c r="V90" s="210"/>
      <c r="W90" s="210"/>
      <c r="X90" s="210"/>
      <c r="Y90" s="210"/>
      <c r="Z90" s="210"/>
      <c r="AA90" s="212"/>
      <c r="AB90" s="212"/>
      <c r="AC90" s="212"/>
      <c r="AD90" s="212"/>
      <c r="AE90" s="212"/>
      <c r="AF90" s="212"/>
      <c r="AG90" s="212"/>
    </row>
    <row r="91" spans="3:33" ht="15" customHeight="1" x14ac:dyDescent="0.45">
      <c r="C91" s="84"/>
      <c r="D91" s="4"/>
      <c r="F91" s="41"/>
    </row>
    <row r="92" spans="3:33" ht="15" customHeight="1" x14ac:dyDescent="0.4">
      <c r="C92" s="100" t="s">
        <v>309</v>
      </c>
      <c r="D92" s="12"/>
      <c r="E92" s="36"/>
      <c r="F92" s="29"/>
    </row>
    <row r="93" spans="3:33" ht="15" customHeight="1" x14ac:dyDescent="0.4">
      <c r="C93" s="100" t="s">
        <v>310</v>
      </c>
      <c r="D93" s="12"/>
      <c r="E93" s="36"/>
      <c r="F93" s="29"/>
    </row>
    <row r="94" spans="3:33" ht="15" customHeight="1" x14ac:dyDescent="0.4">
      <c r="C94" s="43"/>
      <c r="D94" s="12"/>
      <c r="E94" s="36"/>
      <c r="F94" s="29"/>
    </row>
    <row r="95" spans="3:33" ht="15" customHeight="1" x14ac:dyDescent="0.45">
      <c r="C95" s="45" t="s">
        <v>117</v>
      </c>
      <c r="D95" s="46"/>
      <c r="E95" s="47"/>
      <c r="F95" s="48"/>
      <c r="G95" s="49"/>
      <c r="H95" s="49"/>
      <c r="I95" s="49"/>
      <c r="J95" s="49"/>
      <c r="K95" s="49"/>
      <c r="L95" s="49"/>
      <c r="M95" s="49"/>
      <c r="N95" s="49"/>
      <c r="O95" s="49"/>
      <c r="P95" s="49"/>
      <c r="Q95" s="49"/>
      <c r="R95" s="49"/>
      <c r="S95" s="49"/>
      <c r="T95" s="44" t="s">
        <v>33</v>
      </c>
      <c r="U95" s="49"/>
      <c r="V95" s="49"/>
      <c r="W95" s="49"/>
    </row>
    <row r="96" spans="3:33" ht="15" customHeight="1" x14ac:dyDescent="0.45">
      <c r="C96" s="45"/>
      <c r="D96" s="46"/>
      <c r="E96" s="47"/>
      <c r="F96" s="48"/>
      <c r="G96" s="49"/>
      <c r="H96" s="49"/>
      <c r="I96" s="49"/>
      <c r="J96" s="49"/>
      <c r="K96" s="49"/>
      <c r="L96" s="49"/>
      <c r="M96" s="49"/>
      <c r="N96" s="49"/>
      <c r="O96" s="49"/>
      <c r="P96" s="49"/>
      <c r="Q96" s="49"/>
      <c r="R96" s="49"/>
      <c r="S96" s="49"/>
      <c r="T96" s="44"/>
      <c r="U96" s="49"/>
      <c r="V96" s="49"/>
      <c r="W96" s="49"/>
    </row>
    <row r="97" spans="3:35" ht="15" customHeight="1" x14ac:dyDescent="0.4">
      <c r="D97" s="45" t="s">
        <v>60</v>
      </c>
      <c r="E97" s="11"/>
      <c r="F97" s="35"/>
      <c r="G97" s="29"/>
    </row>
    <row r="98" spans="3:35" ht="15" customHeight="1" x14ac:dyDescent="0.4">
      <c r="E98" s="52" t="s">
        <v>14</v>
      </c>
      <c r="F98" s="29"/>
      <c r="AI98" s="58"/>
    </row>
    <row r="99" spans="3:35" ht="15" customHeight="1" x14ac:dyDescent="0.4">
      <c r="E99" s="171" t="s">
        <v>34</v>
      </c>
    </row>
    <row r="100" spans="3:35" ht="15" customHeight="1" x14ac:dyDescent="0.4">
      <c r="E100" t="s">
        <v>35</v>
      </c>
    </row>
    <row r="101" spans="3:35" ht="15" customHeight="1" x14ac:dyDescent="0.4"/>
    <row r="102" spans="3:35" ht="15" customHeight="1" x14ac:dyDescent="0.45">
      <c r="D102" s="121" t="s">
        <v>220</v>
      </c>
      <c r="G102" s="163" t="s">
        <v>218</v>
      </c>
    </row>
    <row r="103" spans="3:35" ht="15" customHeight="1" x14ac:dyDescent="0.4">
      <c r="E103" s="171" t="s">
        <v>14</v>
      </c>
      <c r="F103" s="29"/>
    </row>
    <row r="104" spans="3:35" ht="15" customHeight="1" thickBot="1" x14ac:dyDescent="0.45">
      <c r="D104" s="59"/>
      <c r="E104" s="36"/>
      <c r="F104" s="29"/>
    </row>
    <row r="105" spans="3:35" ht="23.15" customHeight="1" thickBot="1" x14ac:dyDescent="0.45">
      <c r="D105" s="57">
        <f>ROUND(((D82/25)/C24/C31/2),4)</f>
        <v>5.4000000000000003E-3</v>
      </c>
      <c r="E105" s="259" t="s">
        <v>290</v>
      </c>
      <c r="F105" s="237"/>
      <c r="G105" s="255"/>
      <c r="H105" s="255"/>
      <c r="I105" s="255"/>
      <c r="J105" s="255"/>
      <c r="K105" s="255"/>
      <c r="L105" s="255"/>
      <c r="M105" s="255"/>
      <c r="N105" s="255"/>
      <c r="O105" s="255"/>
      <c r="P105" s="255"/>
      <c r="Q105" s="255"/>
      <c r="R105" s="255"/>
      <c r="S105" s="255"/>
      <c r="T105" s="255"/>
      <c r="U105" s="255"/>
      <c r="V105" s="255"/>
      <c r="W105" s="255"/>
      <c r="X105" s="255"/>
      <c r="Y105" s="255"/>
      <c r="Z105" s="255"/>
      <c r="AA105" s="255"/>
      <c r="AB105" s="255"/>
      <c r="AC105" s="255"/>
      <c r="AD105" s="255"/>
      <c r="AE105" s="255"/>
      <c r="AF105" s="255"/>
      <c r="AG105" s="258"/>
    </row>
    <row r="106" spans="3:35" ht="16.75" customHeight="1" x14ac:dyDescent="0.4">
      <c r="D106" s="165"/>
      <c r="E106" s="348" t="s">
        <v>387</v>
      </c>
      <c r="F106" s="70"/>
      <c r="G106" s="70"/>
      <c r="H106" s="70"/>
      <c r="I106" s="70"/>
      <c r="J106" s="70"/>
      <c r="K106" s="70"/>
      <c r="L106" s="70"/>
      <c r="M106" s="70"/>
      <c r="N106" s="70"/>
      <c r="O106" s="70"/>
      <c r="P106" s="70"/>
      <c r="Q106" s="70"/>
      <c r="R106" s="70"/>
      <c r="S106" s="70"/>
      <c r="T106" s="70"/>
      <c r="U106" s="70"/>
      <c r="V106" s="70"/>
      <c r="W106" s="70"/>
      <c r="X106" s="70"/>
      <c r="Y106" s="70"/>
      <c r="Z106" s="70"/>
      <c r="AA106" s="70"/>
      <c r="AB106" s="70"/>
      <c r="AC106" s="70"/>
      <c r="AD106" s="70"/>
      <c r="AE106" s="70"/>
      <c r="AF106" s="70"/>
      <c r="AG106" s="71"/>
    </row>
    <row r="107" spans="3:35" ht="14.15" customHeight="1" thickBot="1" x14ac:dyDescent="0.45">
      <c r="D107" s="39"/>
      <c r="E107" s="349" t="s">
        <v>388</v>
      </c>
      <c r="F107" s="73"/>
      <c r="G107" s="73"/>
      <c r="H107" s="73"/>
      <c r="I107" s="73"/>
      <c r="J107" s="73"/>
      <c r="K107" s="73"/>
      <c r="L107" s="73"/>
      <c r="M107" s="73"/>
      <c r="N107" s="73"/>
      <c r="O107" s="73"/>
      <c r="P107" s="73"/>
      <c r="Q107" s="73"/>
      <c r="R107" s="73"/>
      <c r="S107" s="73"/>
      <c r="T107" s="73"/>
      <c r="U107" s="73"/>
      <c r="V107" s="73"/>
      <c r="W107" s="73"/>
      <c r="X107" s="73"/>
      <c r="Y107" s="73"/>
      <c r="Z107" s="73"/>
      <c r="AA107" s="73"/>
      <c r="AB107" s="73"/>
      <c r="AC107" s="73"/>
      <c r="AD107" s="73"/>
      <c r="AE107" s="73"/>
      <c r="AF107" s="73"/>
      <c r="AG107" s="74"/>
    </row>
    <row r="108" spans="3:35" ht="15" customHeight="1" x14ac:dyDescent="0.4">
      <c r="F108" s="151"/>
    </row>
    <row r="109" spans="3:35" ht="9.9" customHeight="1" x14ac:dyDescent="0.4">
      <c r="C109" s="82"/>
      <c r="D109" s="82"/>
      <c r="E109" s="82"/>
      <c r="F109" s="152"/>
      <c r="G109" s="82"/>
      <c r="H109" s="82"/>
      <c r="I109" s="82"/>
      <c r="J109" s="82"/>
      <c r="K109" s="82"/>
      <c r="L109" s="82"/>
      <c r="M109" s="82"/>
      <c r="N109" s="82"/>
      <c r="O109" s="82"/>
      <c r="P109" s="82"/>
      <c r="Q109" s="82"/>
      <c r="R109" s="82"/>
      <c r="S109" s="82"/>
      <c r="T109" s="82"/>
      <c r="U109" s="82"/>
      <c r="V109" s="82"/>
      <c r="W109" s="82"/>
      <c r="X109" s="82"/>
      <c r="Y109" s="82"/>
      <c r="Z109" s="82"/>
      <c r="AA109" s="82"/>
      <c r="AB109" s="82"/>
      <c r="AC109" s="82"/>
      <c r="AD109" s="82"/>
      <c r="AE109" s="82"/>
      <c r="AF109" s="82"/>
      <c r="AG109" s="82"/>
      <c r="AH109" s="82"/>
    </row>
    <row r="110" spans="3:35" ht="15" customHeight="1" x14ac:dyDescent="0.4">
      <c r="F110" s="41"/>
    </row>
    <row r="111" spans="3:35" ht="17.149999999999999" customHeight="1" x14ac:dyDescent="0.4">
      <c r="C111" s="184" t="s">
        <v>308</v>
      </c>
      <c r="F111" s="41"/>
    </row>
    <row r="112" spans="3:35" ht="5.6" customHeight="1" x14ac:dyDescent="0.4">
      <c r="C112" s="184"/>
      <c r="F112" s="41"/>
    </row>
    <row r="113" spans="3:33" ht="17.600000000000001" customHeight="1" x14ac:dyDescent="0.4">
      <c r="C113" s="184"/>
      <c r="E113" s="223" t="s">
        <v>247</v>
      </c>
      <c r="U113" s="187" t="s">
        <v>248</v>
      </c>
      <c r="Z113" s="186" t="s">
        <v>245</v>
      </c>
    </row>
    <row r="114" spans="3:33" ht="9" customHeight="1" x14ac:dyDescent="0.4">
      <c r="C114" s="184"/>
      <c r="F114" s="41"/>
    </row>
    <row r="115" spans="3:33" ht="15" customHeight="1" x14ac:dyDescent="0.4">
      <c r="C115" s="221" t="s">
        <v>393</v>
      </c>
      <c r="F115" s="41"/>
    </row>
    <row r="116" spans="3:33" ht="15" customHeight="1" x14ac:dyDescent="0.4">
      <c r="C116" s="221" t="s">
        <v>394</v>
      </c>
      <c r="F116" s="41"/>
    </row>
    <row r="117" spans="3:33" ht="15" customHeight="1" x14ac:dyDescent="0.4">
      <c r="C117" s="221" t="s">
        <v>395</v>
      </c>
      <c r="F117" s="41"/>
    </row>
    <row r="118" spans="3:33" ht="15" customHeight="1" x14ac:dyDescent="0.4">
      <c r="C118" s="221"/>
      <c r="F118" s="41"/>
    </row>
    <row r="119" spans="3:33" ht="20.6" customHeight="1" x14ac:dyDescent="0.4">
      <c r="C119" s="286" t="s">
        <v>392</v>
      </c>
      <c r="D119" s="275"/>
      <c r="E119" s="275"/>
      <c r="F119" s="276"/>
      <c r="G119" s="275"/>
      <c r="H119" s="275"/>
      <c r="I119" s="275"/>
      <c r="J119" s="275"/>
      <c r="K119" s="275"/>
      <c r="L119" s="275"/>
      <c r="M119" s="275"/>
      <c r="N119" s="275"/>
      <c r="O119" s="275"/>
      <c r="P119" s="275"/>
      <c r="Q119" s="275"/>
      <c r="R119" s="275"/>
      <c r="S119" s="275"/>
      <c r="T119" s="275"/>
      <c r="U119" s="275"/>
      <c r="V119" s="275"/>
      <c r="W119" s="275"/>
      <c r="X119" s="275"/>
      <c r="Y119" s="275"/>
      <c r="Z119" s="275"/>
      <c r="AA119" s="275"/>
      <c r="AB119" s="275"/>
      <c r="AC119" s="275"/>
      <c r="AD119" s="275"/>
      <c r="AE119" s="275"/>
      <c r="AF119" s="275"/>
      <c r="AG119" s="277"/>
    </row>
    <row r="120" spans="3:33" ht="7.75" customHeight="1" x14ac:dyDescent="0.4">
      <c r="C120" s="278"/>
      <c r="F120" s="41"/>
      <c r="AG120" s="279"/>
    </row>
    <row r="121" spans="3:33" ht="19.3" customHeight="1" x14ac:dyDescent="0.4">
      <c r="C121" s="280"/>
      <c r="F121" s="41"/>
      <c r="R121" s="287" t="s">
        <v>396</v>
      </c>
      <c r="AG121" s="279"/>
    </row>
    <row r="122" spans="3:33" ht="19.3" customHeight="1" x14ac:dyDescent="0.4">
      <c r="C122" s="280"/>
      <c r="F122" s="41"/>
      <c r="R122" s="287" t="s">
        <v>313</v>
      </c>
      <c r="AG122" s="279"/>
    </row>
    <row r="123" spans="3:33" ht="15" customHeight="1" x14ac:dyDescent="0.4">
      <c r="C123" s="278"/>
      <c r="F123" s="41"/>
      <c r="AG123" s="279"/>
    </row>
    <row r="124" spans="3:33" ht="15" customHeight="1" x14ac:dyDescent="0.4">
      <c r="C124" s="284" t="s">
        <v>397</v>
      </c>
      <c r="F124" s="41"/>
      <c r="AG124" s="279"/>
    </row>
    <row r="125" spans="3:33" ht="15" customHeight="1" x14ac:dyDescent="0.4">
      <c r="C125" s="284" t="s">
        <v>398</v>
      </c>
      <c r="F125" s="41"/>
      <c r="AG125" s="279"/>
    </row>
    <row r="126" spans="3:33" ht="15" customHeight="1" x14ac:dyDescent="0.4">
      <c r="C126" s="284" t="s">
        <v>301</v>
      </c>
      <c r="F126" s="41"/>
      <c r="AG126" s="279"/>
    </row>
    <row r="127" spans="3:33" ht="4.8499999999999996" customHeight="1" x14ac:dyDescent="0.4">
      <c r="C127" s="285"/>
      <c r="D127" s="281"/>
      <c r="E127" s="281"/>
      <c r="F127" s="282"/>
      <c r="G127" s="281"/>
      <c r="H127" s="281"/>
      <c r="I127" s="281"/>
      <c r="J127" s="281"/>
      <c r="K127" s="281"/>
      <c r="L127" s="281"/>
      <c r="M127" s="281"/>
      <c r="N127" s="281"/>
      <c r="O127" s="281"/>
      <c r="P127" s="281"/>
      <c r="Q127" s="281"/>
      <c r="R127" s="281"/>
      <c r="S127" s="281"/>
      <c r="T127" s="281"/>
      <c r="U127" s="281"/>
      <c r="V127" s="281"/>
      <c r="W127" s="281"/>
      <c r="X127" s="281"/>
      <c r="Y127" s="281"/>
      <c r="Z127" s="281"/>
      <c r="AA127" s="281"/>
      <c r="AB127" s="281"/>
      <c r="AC127" s="281"/>
      <c r="AD127" s="281"/>
      <c r="AE127" s="281"/>
      <c r="AF127" s="281"/>
      <c r="AG127" s="283"/>
    </row>
    <row r="128" spans="3:33" ht="15" customHeight="1" x14ac:dyDescent="0.4">
      <c r="C128" s="43"/>
      <c r="F128" s="41"/>
    </row>
    <row r="129" spans="3:33" ht="15" customHeight="1" x14ac:dyDescent="0.45">
      <c r="C129" s="185" t="s">
        <v>302</v>
      </c>
      <c r="D129" s="49"/>
      <c r="E129" s="49"/>
      <c r="F129" s="41"/>
    </row>
    <row r="130" spans="3:33" ht="15" customHeight="1" x14ac:dyDescent="0.45">
      <c r="C130" s="45" t="s">
        <v>303</v>
      </c>
      <c r="D130" s="49"/>
      <c r="E130" s="49"/>
      <c r="F130" s="41"/>
    </row>
    <row r="131" spans="3:33" ht="15" customHeight="1" x14ac:dyDescent="0.45">
      <c r="C131" s="185" t="s">
        <v>304</v>
      </c>
      <c r="D131" s="49"/>
      <c r="E131" s="49"/>
      <c r="F131" s="41"/>
    </row>
    <row r="132" spans="3:33" ht="15" customHeight="1" x14ac:dyDescent="0.45">
      <c r="C132" s="185" t="s">
        <v>314</v>
      </c>
      <c r="D132" s="49"/>
      <c r="E132" s="49"/>
      <c r="F132" s="41"/>
    </row>
    <row r="133" spans="3:33" ht="15" customHeight="1" x14ac:dyDescent="0.45">
      <c r="C133" s="183" t="s">
        <v>315</v>
      </c>
      <c r="D133" s="49"/>
      <c r="E133" s="49"/>
      <c r="F133" s="41"/>
    </row>
    <row r="134" spans="3:33" ht="8.6" customHeight="1" x14ac:dyDescent="0.4">
      <c r="C134" s="181"/>
      <c r="F134" s="41"/>
    </row>
    <row r="135" spans="3:33" ht="15" customHeight="1" x14ac:dyDescent="0.4">
      <c r="C135" s="182" t="s">
        <v>316</v>
      </c>
      <c r="F135" s="41"/>
    </row>
    <row r="136" spans="3:33" ht="15" customHeight="1" x14ac:dyDescent="0.4">
      <c r="C136" s="185" t="s">
        <v>242</v>
      </c>
      <c r="F136" s="41"/>
    </row>
    <row r="137" spans="3:33" ht="15" customHeight="1" x14ac:dyDescent="0.4">
      <c r="C137" s="182" t="s">
        <v>305</v>
      </c>
      <c r="F137" s="41"/>
    </row>
    <row r="138" spans="3:33" ht="15" customHeight="1" x14ac:dyDescent="0.4">
      <c r="C138" s="45" t="s">
        <v>306</v>
      </c>
      <c r="F138" s="41"/>
    </row>
    <row r="139" spans="3:33" ht="15" customHeight="1" x14ac:dyDescent="0.4">
      <c r="C139" s="222" t="s">
        <v>307</v>
      </c>
      <c r="F139" s="41"/>
    </row>
    <row r="140" spans="3:33" ht="15" customHeight="1" x14ac:dyDescent="0.4">
      <c r="C140" s="183" t="s">
        <v>399</v>
      </c>
      <c r="F140" s="41"/>
    </row>
    <row r="141" spans="3:33" ht="15" customHeight="1" x14ac:dyDescent="0.4">
      <c r="C141" s="183"/>
      <c r="F141" s="41"/>
    </row>
    <row r="142" spans="3:33" ht="6" customHeight="1" x14ac:dyDescent="0.45">
      <c r="C142" s="208"/>
      <c r="D142" s="209"/>
      <c r="E142" s="210"/>
      <c r="F142" s="211"/>
      <c r="G142" s="210"/>
      <c r="H142" s="210"/>
      <c r="I142" s="210"/>
      <c r="J142" s="210"/>
      <c r="K142" s="210"/>
      <c r="L142" s="210"/>
      <c r="M142" s="210"/>
      <c r="N142" s="210"/>
      <c r="O142" s="210"/>
      <c r="P142" s="210"/>
      <c r="Q142" s="210"/>
      <c r="R142" s="210"/>
      <c r="S142" s="210"/>
      <c r="T142" s="210"/>
      <c r="U142" s="210"/>
      <c r="V142" s="210"/>
      <c r="W142" s="210"/>
      <c r="X142" s="210"/>
      <c r="Y142" s="210"/>
      <c r="Z142" s="210"/>
      <c r="AA142" s="212"/>
      <c r="AB142" s="212"/>
      <c r="AC142" s="212"/>
      <c r="AD142" s="212"/>
      <c r="AE142" s="212"/>
      <c r="AF142" s="212"/>
      <c r="AG142" s="212"/>
    </row>
    <row r="143" spans="3:33" ht="15" customHeight="1" x14ac:dyDescent="0.45">
      <c r="C143" s="84"/>
      <c r="D143" s="4"/>
      <c r="F143" s="41"/>
    </row>
    <row r="144" spans="3:33" ht="15" customHeight="1" x14ac:dyDescent="0.45">
      <c r="C144" s="185" t="s">
        <v>262</v>
      </c>
      <c r="D144" s="49"/>
      <c r="F144" s="41"/>
    </row>
    <row r="145" spans="3:33" ht="15" customHeight="1" x14ac:dyDescent="0.45">
      <c r="C145" s="84"/>
      <c r="F145" s="41"/>
    </row>
    <row r="146" spans="3:33" ht="15" customHeight="1" x14ac:dyDescent="0.45">
      <c r="C146" s="84"/>
      <c r="D146" s="123" t="s">
        <v>243</v>
      </c>
      <c r="E146" s="49"/>
      <c r="F146" s="41"/>
    </row>
    <row r="147" spans="3:33" ht="15" customHeight="1" x14ac:dyDescent="0.45">
      <c r="C147" s="84"/>
      <c r="D147" s="123" t="s">
        <v>249</v>
      </c>
      <c r="E147" s="49"/>
      <c r="F147" s="41"/>
      <c r="I147" s="35" t="s">
        <v>250</v>
      </c>
    </row>
    <row r="148" spans="3:33" ht="15" customHeight="1" x14ac:dyDescent="0.45">
      <c r="C148" s="84"/>
      <c r="D148" s="123" t="s">
        <v>244</v>
      </c>
      <c r="E148" s="49"/>
      <c r="F148" s="41"/>
    </row>
    <row r="149" spans="3:33" ht="15" customHeight="1" x14ac:dyDescent="0.45">
      <c r="C149" s="84"/>
      <c r="D149" s="123" t="s">
        <v>246</v>
      </c>
      <c r="E149" s="49"/>
      <c r="F149" s="41"/>
    </row>
    <row r="150" spans="3:33" ht="15" customHeight="1" x14ac:dyDescent="0.45">
      <c r="C150" s="84"/>
      <c r="D150" s="224"/>
      <c r="E150" s="49"/>
      <c r="F150" s="41"/>
    </row>
    <row r="151" spans="3:33" ht="15" customHeight="1" x14ac:dyDescent="0.45">
      <c r="C151" s="84"/>
      <c r="D151" s="225" t="s">
        <v>251</v>
      </c>
      <c r="E151" s="49"/>
      <c r="F151" s="41"/>
    </row>
    <row r="152" spans="3:33" ht="15" customHeight="1" x14ac:dyDescent="0.45">
      <c r="C152" s="84"/>
      <c r="D152" s="123" t="s">
        <v>252</v>
      </c>
      <c r="E152" s="49"/>
      <c r="F152" s="41"/>
    </row>
    <row r="153" spans="3:33" ht="15" customHeight="1" x14ac:dyDescent="0.45">
      <c r="C153" s="84"/>
      <c r="D153" s="4"/>
      <c r="F153" s="41"/>
    </row>
    <row r="154" spans="3:33" ht="6" customHeight="1" x14ac:dyDescent="0.45">
      <c r="C154" s="208"/>
      <c r="D154" s="209"/>
      <c r="E154" s="210"/>
      <c r="F154" s="211"/>
      <c r="G154" s="210"/>
      <c r="H154" s="210"/>
      <c r="I154" s="210"/>
      <c r="J154" s="210"/>
      <c r="K154" s="210"/>
      <c r="L154" s="210"/>
      <c r="M154" s="210"/>
      <c r="N154" s="210"/>
      <c r="O154" s="210"/>
      <c r="P154" s="210"/>
      <c r="Q154" s="210"/>
      <c r="R154" s="210"/>
      <c r="S154" s="210"/>
      <c r="T154" s="210"/>
      <c r="U154" s="210"/>
      <c r="V154" s="210"/>
      <c r="W154" s="210"/>
      <c r="X154" s="210"/>
      <c r="Y154" s="210"/>
      <c r="Z154" s="210"/>
      <c r="AA154" s="212"/>
      <c r="AB154" s="212"/>
      <c r="AC154" s="212"/>
      <c r="AD154" s="212"/>
      <c r="AE154" s="212"/>
      <c r="AF154" s="212"/>
      <c r="AG154" s="212"/>
    </row>
    <row r="155" spans="3:33" ht="15" customHeight="1" x14ac:dyDescent="0.45">
      <c r="C155" s="84"/>
      <c r="D155" s="4"/>
      <c r="F155" s="41"/>
    </row>
    <row r="156" spans="3:33" ht="15" customHeight="1" x14ac:dyDescent="0.4">
      <c r="C156" s="185" t="s">
        <v>255</v>
      </c>
      <c r="D156" s="44"/>
      <c r="F156" s="41"/>
    </row>
    <row r="157" spans="3:33" ht="15" customHeight="1" x14ac:dyDescent="0.45">
      <c r="C157" s="84"/>
      <c r="D157" s="188"/>
      <c r="E157" s="190"/>
      <c r="F157" s="41"/>
      <c r="G157" s="190"/>
      <c r="H157" s="190"/>
      <c r="I157" s="190"/>
      <c r="J157" s="190"/>
      <c r="K157" s="190"/>
      <c r="L157" s="190"/>
      <c r="M157" s="190"/>
      <c r="N157" s="190"/>
      <c r="O157" s="190"/>
      <c r="P157" s="190"/>
      <c r="Q157" s="190"/>
      <c r="R157" s="190"/>
      <c r="S157" s="190"/>
      <c r="T157" s="190"/>
      <c r="U157" s="190"/>
      <c r="V157" s="190"/>
      <c r="W157" s="190"/>
      <c r="X157" s="190"/>
      <c r="Y157" s="190"/>
      <c r="Z157" s="190"/>
    </row>
    <row r="158" spans="3:33" ht="15" customHeight="1" x14ac:dyDescent="0.5">
      <c r="D158" s="207" t="s">
        <v>275</v>
      </c>
      <c r="F158" s="190"/>
      <c r="G158" s="41"/>
      <c r="H158" s="190"/>
      <c r="I158" s="190"/>
      <c r="J158" s="190"/>
      <c r="Q158" s="191"/>
      <c r="R158" s="207" t="s">
        <v>311</v>
      </c>
      <c r="T158" s="190"/>
      <c r="U158" s="190"/>
      <c r="V158" s="190"/>
      <c r="W158" s="190"/>
      <c r="X158" s="190"/>
      <c r="Y158" s="190"/>
      <c r="Z158" s="190"/>
    </row>
    <row r="159" spans="3:33" ht="15" customHeight="1" x14ac:dyDescent="0.4">
      <c r="E159" s="191" t="s">
        <v>253</v>
      </c>
      <c r="F159" s="4" t="s">
        <v>254</v>
      </c>
      <c r="G159" s="41"/>
      <c r="H159" s="190"/>
      <c r="I159" s="190"/>
      <c r="J159" s="190"/>
      <c r="Q159" s="191"/>
      <c r="R159" s="4"/>
      <c r="S159" s="191" t="s">
        <v>253</v>
      </c>
      <c r="T159" s="4" t="s">
        <v>312</v>
      </c>
      <c r="U159" s="190"/>
      <c r="V159" s="190"/>
      <c r="W159" s="190"/>
      <c r="X159" s="190"/>
      <c r="Y159" s="190"/>
      <c r="Z159" s="190"/>
    </row>
    <row r="160" spans="3:33" ht="20.149999999999999" customHeight="1" x14ac:dyDescent="0.45">
      <c r="C160" s="84"/>
      <c r="D160" s="188"/>
      <c r="E160" s="190"/>
      <c r="F160" s="41"/>
      <c r="G160" s="190"/>
      <c r="H160" s="190"/>
      <c r="I160" s="190"/>
      <c r="J160" s="190"/>
      <c r="K160" s="190"/>
      <c r="L160" s="190"/>
      <c r="M160" s="190"/>
      <c r="N160" s="190"/>
      <c r="O160" s="190"/>
      <c r="P160" s="190"/>
      <c r="Q160" s="190"/>
      <c r="R160" s="190"/>
      <c r="S160" s="190"/>
      <c r="T160" s="190"/>
      <c r="U160" s="190"/>
      <c r="V160" s="190"/>
      <c r="W160" s="190"/>
      <c r="X160" s="190"/>
      <c r="Y160" s="190"/>
      <c r="Z160" s="190"/>
    </row>
    <row r="161" spans="3:26" ht="15" customHeight="1" x14ac:dyDescent="0.45">
      <c r="C161" s="84"/>
      <c r="D161" s="188"/>
      <c r="E161" s="190"/>
      <c r="F161" s="41"/>
      <c r="G161" s="190"/>
      <c r="H161" s="190"/>
      <c r="I161" s="190"/>
      <c r="J161" s="190"/>
      <c r="K161" s="190"/>
      <c r="L161" s="190"/>
      <c r="M161" s="190"/>
      <c r="N161" s="190"/>
      <c r="P161" s="190"/>
      <c r="Q161" s="190"/>
      <c r="R161" s="190"/>
      <c r="S161" s="190"/>
      <c r="T161" s="190"/>
      <c r="U161" s="190"/>
      <c r="V161" s="190"/>
      <c r="W161" s="190"/>
      <c r="X161" s="190"/>
      <c r="Y161" s="190"/>
      <c r="Z161" s="190"/>
    </row>
    <row r="162" spans="3:26" ht="15" customHeight="1" x14ac:dyDescent="0.45">
      <c r="C162" s="84"/>
      <c r="D162" s="188"/>
      <c r="E162" s="190"/>
      <c r="F162" s="41"/>
      <c r="G162" s="190"/>
      <c r="H162" s="190"/>
      <c r="I162" s="190"/>
      <c r="J162" s="190"/>
      <c r="K162" s="190"/>
      <c r="L162" s="190"/>
      <c r="M162" s="190"/>
      <c r="N162" s="190"/>
      <c r="O162" s="190"/>
      <c r="P162" s="190"/>
      <c r="Q162" s="190"/>
      <c r="R162" s="190"/>
      <c r="S162" s="190"/>
      <c r="T162" s="190"/>
      <c r="U162" s="190"/>
      <c r="V162" s="190"/>
      <c r="W162" s="190"/>
      <c r="X162" s="190"/>
      <c r="Y162" s="190"/>
      <c r="Z162" s="190"/>
    </row>
    <row r="163" spans="3:26" ht="15" customHeight="1" x14ac:dyDescent="0.45">
      <c r="C163" s="84"/>
      <c r="D163" s="188"/>
      <c r="E163" s="190"/>
      <c r="F163" s="41"/>
      <c r="G163" s="190"/>
      <c r="H163" s="190"/>
      <c r="I163" s="190"/>
      <c r="J163" s="190"/>
      <c r="K163" s="190"/>
      <c r="L163" s="190"/>
      <c r="M163" s="190"/>
      <c r="N163" s="190"/>
      <c r="O163" s="190"/>
      <c r="P163" s="190"/>
      <c r="Q163" s="190"/>
      <c r="R163" s="190"/>
      <c r="S163" s="190"/>
      <c r="T163" s="190"/>
      <c r="U163" s="190"/>
      <c r="V163" s="190"/>
      <c r="W163" s="190"/>
      <c r="X163" s="190"/>
      <c r="Y163" s="190"/>
      <c r="Z163" s="190"/>
    </row>
    <row r="164" spans="3:26" ht="15" customHeight="1" x14ac:dyDescent="0.45">
      <c r="C164" s="84"/>
      <c r="D164" s="188"/>
      <c r="E164" s="190"/>
      <c r="F164" s="41"/>
      <c r="G164" s="190"/>
      <c r="H164" s="190"/>
      <c r="I164" s="190"/>
      <c r="J164" s="190"/>
      <c r="K164" s="190"/>
      <c r="L164" s="190"/>
      <c r="M164" s="190"/>
      <c r="N164" s="190"/>
      <c r="O164" s="190"/>
      <c r="P164" s="190"/>
      <c r="Q164" s="190"/>
      <c r="R164" s="190"/>
      <c r="S164" s="190"/>
      <c r="T164" s="190"/>
      <c r="U164" s="190"/>
      <c r="V164" s="190"/>
      <c r="W164" s="190"/>
      <c r="X164" s="190"/>
      <c r="Y164" s="190"/>
      <c r="Z164" s="190"/>
    </row>
    <row r="165" spans="3:26" ht="15" customHeight="1" x14ac:dyDescent="0.45">
      <c r="C165" s="84"/>
      <c r="D165" s="188"/>
      <c r="E165" s="190"/>
      <c r="F165" s="41"/>
      <c r="G165" s="190"/>
      <c r="H165" s="190"/>
      <c r="I165" s="190"/>
      <c r="J165" s="190"/>
      <c r="K165" s="190"/>
      <c r="L165" s="190"/>
      <c r="M165" s="190"/>
      <c r="N165" s="190"/>
      <c r="O165" s="190"/>
      <c r="P165" s="190"/>
      <c r="Q165" s="190"/>
      <c r="R165" s="190"/>
      <c r="S165" s="190"/>
      <c r="T165" s="190"/>
      <c r="U165" s="190"/>
      <c r="V165" s="190"/>
      <c r="W165" s="190"/>
      <c r="X165" s="190"/>
      <c r="Y165" s="190"/>
      <c r="Z165" s="190"/>
    </row>
    <row r="166" spans="3:26" ht="15" customHeight="1" x14ac:dyDescent="0.45">
      <c r="C166" s="84"/>
      <c r="D166" s="188"/>
      <c r="E166" s="190"/>
      <c r="F166" s="41"/>
      <c r="G166" s="190"/>
      <c r="H166" s="190"/>
      <c r="I166" s="190"/>
      <c r="J166" s="190"/>
      <c r="K166" s="190"/>
      <c r="L166" s="190"/>
      <c r="M166" s="190"/>
      <c r="N166" s="190"/>
      <c r="O166" s="190"/>
      <c r="P166" s="190"/>
      <c r="Q166" s="190"/>
      <c r="R166" s="190"/>
      <c r="S166" s="190"/>
      <c r="T166" s="190"/>
      <c r="U166" s="190"/>
      <c r="V166" s="190"/>
      <c r="W166" s="190"/>
      <c r="X166" s="190"/>
      <c r="Y166" s="190"/>
      <c r="Z166" s="190"/>
    </row>
    <row r="167" spans="3:26" ht="15" customHeight="1" x14ac:dyDescent="0.45">
      <c r="C167" s="84"/>
      <c r="D167" s="188"/>
      <c r="E167" s="190"/>
      <c r="F167" s="41"/>
      <c r="G167" s="190"/>
      <c r="H167" s="190"/>
      <c r="I167" s="190"/>
      <c r="J167" s="190"/>
      <c r="K167" s="190"/>
      <c r="L167" s="190"/>
      <c r="M167" s="190"/>
      <c r="N167" s="190"/>
      <c r="O167" s="190"/>
      <c r="P167" s="190"/>
      <c r="Q167" s="190"/>
      <c r="R167" s="190"/>
      <c r="S167" s="190"/>
      <c r="T167" s="190"/>
      <c r="U167" s="190"/>
      <c r="V167" s="190"/>
      <c r="W167" s="190"/>
      <c r="X167" s="190"/>
      <c r="Y167" s="190"/>
      <c r="Z167" s="190"/>
    </row>
    <row r="168" spans="3:26" ht="15" customHeight="1" x14ac:dyDescent="0.45">
      <c r="C168" s="84"/>
      <c r="D168" s="188"/>
      <c r="E168" s="190"/>
      <c r="F168" s="41"/>
      <c r="G168" s="190"/>
      <c r="H168" s="190"/>
      <c r="I168" s="190"/>
      <c r="J168" s="190"/>
      <c r="K168" s="190"/>
      <c r="L168" s="190"/>
      <c r="M168" s="190"/>
      <c r="N168" s="190"/>
      <c r="O168" s="190"/>
      <c r="P168" s="190"/>
      <c r="Q168" s="190"/>
      <c r="R168" s="190"/>
      <c r="S168" s="190"/>
      <c r="T168" s="190"/>
      <c r="U168" s="190"/>
      <c r="V168" s="190"/>
      <c r="W168" s="190"/>
      <c r="X168" s="190"/>
      <c r="Y168" s="190"/>
      <c r="Z168" s="190"/>
    </row>
    <row r="169" spans="3:26" ht="15" customHeight="1" x14ac:dyDescent="0.45">
      <c r="C169" s="84"/>
      <c r="D169" s="188"/>
      <c r="E169" s="190"/>
      <c r="F169" s="41"/>
      <c r="G169" s="190"/>
      <c r="H169" s="190"/>
      <c r="I169" s="190"/>
      <c r="J169" s="190"/>
      <c r="K169" s="190"/>
      <c r="L169" s="190"/>
      <c r="M169" s="190"/>
      <c r="N169" s="190"/>
      <c r="O169" s="190"/>
      <c r="P169" s="190"/>
      <c r="Q169" s="190"/>
      <c r="R169" s="190"/>
      <c r="S169" s="190"/>
      <c r="T169" s="190"/>
      <c r="U169" s="190"/>
      <c r="V169" s="190"/>
      <c r="W169" s="190"/>
      <c r="X169" s="190"/>
      <c r="Y169" s="190"/>
      <c r="Z169" s="190"/>
    </row>
    <row r="170" spans="3:26" ht="15" customHeight="1" x14ac:dyDescent="0.45">
      <c r="C170" s="84"/>
      <c r="D170" s="188"/>
      <c r="E170" s="190"/>
      <c r="F170" s="41"/>
      <c r="G170" s="190"/>
      <c r="H170" s="190"/>
      <c r="I170" s="190"/>
      <c r="J170" s="190"/>
      <c r="K170" s="190"/>
      <c r="L170" s="190"/>
      <c r="M170" s="190"/>
      <c r="N170" s="190"/>
      <c r="O170" s="190"/>
      <c r="P170" s="190"/>
      <c r="Q170" s="190"/>
      <c r="R170" s="190"/>
      <c r="S170" s="190"/>
      <c r="T170" s="190"/>
      <c r="U170" s="190"/>
      <c r="V170" s="190"/>
      <c r="W170" s="190"/>
      <c r="X170" s="190"/>
      <c r="Y170" s="190"/>
      <c r="Z170" s="190"/>
    </row>
    <row r="171" spans="3:26" ht="15" customHeight="1" x14ac:dyDescent="0.45">
      <c r="C171" s="84"/>
      <c r="D171" s="188"/>
      <c r="E171" s="190"/>
      <c r="F171" s="41"/>
      <c r="G171" s="190"/>
      <c r="H171" s="190"/>
      <c r="I171" s="190"/>
      <c r="J171" s="190"/>
      <c r="K171" s="190"/>
      <c r="L171" s="190"/>
      <c r="M171" s="190"/>
      <c r="N171" s="190"/>
      <c r="O171" s="190"/>
      <c r="P171" s="190"/>
      <c r="Q171" s="190"/>
      <c r="R171" s="190"/>
      <c r="S171" s="190"/>
      <c r="T171" s="190"/>
      <c r="U171" s="190"/>
      <c r="V171" s="190"/>
      <c r="W171" s="190"/>
      <c r="X171" s="190"/>
      <c r="Y171" s="190"/>
      <c r="Z171" s="190"/>
    </row>
    <row r="172" spans="3:26" ht="15" customHeight="1" x14ac:dyDescent="0.45">
      <c r="C172" s="84"/>
      <c r="D172" s="188"/>
      <c r="E172" s="190"/>
      <c r="F172" s="41"/>
      <c r="G172" s="190"/>
      <c r="H172" s="190"/>
      <c r="I172" s="190"/>
      <c r="J172" s="190"/>
      <c r="K172" s="190"/>
      <c r="L172" s="190"/>
      <c r="M172" s="190"/>
      <c r="N172" s="190"/>
      <c r="O172" s="190"/>
      <c r="P172" s="190"/>
      <c r="Q172" s="190"/>
      <c r="R172" s="190"/>
      <c r="S172" s="190"/>
      <c r="T172" s="190"/>
      <c r="U172" s="190"/>
      <c r="V172" s="190"/>
      <c r="W172" s="190"/>
      <c r="X172" s="190"/>
      <c r="Y172" s="190"/>
      <c r="Z172" s="190"/>
    </row>
    <row r="173" spans="3:26" ht="15" customHeight="1" x14ac:dyDescent="0.45">
      <c r="C173" s="84"/>
      <c r="D173" s="188"/>
      <c r="E173" s="190"/>
      <c r="F173" s="41"/>
      <c r="G173" s="190"/>
      <c r="H173" s="190"/>
      <c r="I173" s="190"/>
      <c r="J173" s="190"/>
      <c r="K173" s="190"/>
      <c r="L173" s="190"/>
      <c r="M173" s="190"/>
      <c r="N173" s="190"/>
      <c r="O173" s="190"/>
      <c r="P173" s="190"/>
      <c r="Q173" s="190"/>
      <c r="R173" s="190"/>
      <c r="S173" s="190"/>
      <c r="T173" s="190"/>
      <c r="U173" s="190"/>
      <c r="V173" s="190"/>
      <c r="W173" s="190"/>
      <c r="X173" s="190"/>
      <c r="Y173" s="190"/>
      <c r="Z173" s="190"/>
    </row>
    <row r="174" spans="3:26" ht="15" customHeight="1" x14ac:dyDescent="0.45">
      <c r="C174" s="84"/>
      <c r="D174" s="188"/>
      <c r="E174" s="190"/>
      <c r="F174" s="41"/>
      <c r="G174" s="190"/>
      <c r="H174" s="190"/>
      <c r="I174" s="190"/>
      <c r="J174" s="190"/>
      <c r="K174" s="190"/>
      <c r="L174" s="190"/>
      <c r="M174" s="190"/>
      <c r="N174" s="190"/>
      <c r="O174" s="190"/>
      <c r="P174" s="190"/>
      <c r="Q174" s="190"/>
      <c r="R174" s="190"/>
      <c r="S174" s="190"/>
      <c r="T174" s="190"/>
      <c r="U174" s="190"/>
      <c r="V174" s="190"/>
      <c r="W174" s="190"/>
      <c r="X174" s="190"/>
      <c r="Y174" s="190"/>
      <c r="Z174" s="190"/>
    </row>
    <row r="175" spans="3:26" ht="15" customHeight="1" x14ac:dyDescent="0.45">
      <c r="C175" s="84"/>
      <c r="D175" s="188"/>
      <c r="E175" s="190"/>
      <c r="F175" s="41"/>
      <c r="G175" s="190"/>
      <c r="H175" s="190"/>
      <c r="I175" s="190"/>
      <c r="J175" s="190"/>
      <c r="K175" s="190"/>
      <c r="L175" s="190"/>
      <c r="M175" s="190"/>
      <c r="N175" s="190"/>
      <c r="O175" s="190"/>
      <c r="P175" s="190"/>
      <c r="Q175" s="190"/>
      <c r="R175" s="190"/>
      <c r="S175" s="190"/>
      <c r="T175" s="190"/>
      <c r="U175" s="190"/>
      <c r="V175" s="190"/>
      <c r="W175" s="190"/>
      <c r="X175" s="190"/>
      <c r="Y175" s="190"/>
      <c r="Z175" s="190"/>
    </row>
    <row r="176" spans="3:26" ht="15" customHeight="1" x14ac:dyDescent="0.45">
      <c r="C176" s="84"/>
      <c r="D176" s="188"/>
      <c r="E176" s="190"/>
      <c r="F176" s="41"/>
      <c r="G176" s="190"/>
      <c r="H176" s="190"/>
      <c r="I176" s="190"/>
      <c r="J176" s="190"/>
      <c r="K176" s="190"/>
      <c r="L176" s="190"/>
      <c r="M176" s="190"/>
      <c r="N176" s="190"/>
      <c r="O176" s="190"/>
      <c r="P176" s="190"/>
      <c r="Q176" s="190"/>
      <c r="R176" s="190"/>
      <c r="S176" s="190"/>
      <c r="T176" s="190"/>
      <c r="U176" s="190"/>
      <c r="V176" s="190"/>
      <c r="W176" s="190"/>
      <c r="X176" s="190"/>
      <c r="Y176" s="190"/>
      <c r="Z176" s="190"/>
    </row>
    <row r="177" spans="3:26" ht="15" customHeight="1" x14ac:dyDescent="0.45">
      <c r="C177" s="84"/>
      <c r="D177" s="188"/>
      <c r="E177" s="190"/>
      <c r="F177" s="41"/>
      <c r="G177" s="190"/>
      <c r="H177" s="190"/>
      <c r="I177" s="190"/>
      <c r="J177" s="190"/>
      <c r="K177" s="190"/>
      <c r="L177" s="190"/>
      <c r="M177" s="190"/>
      <c r="N177" s="190"/>
      <c r="O177" s="190"/>
      <c r="P177" s="190"/>
      <c r="Q177" s="190"/>
      <c r="R177" s="190"/>
      <c r="S177" s="190"/>
      <c r="T177" s="190"/>
      <c r="U177" s="190"/>
      <c r="V177" s="190"/>
      <c r="W177" s="190"/>
      <c r="X177" s="190"/>
      <c r="Y177" s="190"/>
      <c r="Z177" s="190"/>
    </row>
    <row r="178" spans="3:26" ht="15" customHeight="1" x14ac:dyDescent="0.45">
      <c r="C178" s="84"/>
      <c r="D178" s="188"/>
      <c r="E178" s="190"/>
      <c r="F178" s="41"/>
      <c r="G178" s="190"/>
      <c r="H178" s="190"/>
      <c r="I178" s="190"/>
      <c r="J178" s="190"/>
      <c r="K178" s="190"/>
      <c r="L178" s="190"/>
      <c r="M178" s="190"/>
      <c r="N178" s="190"/>
      <c r="O178" s="190"/>
      <c r="P178" s="190"/>
      <c r="Q178" s="190"/>
      <c r="R178" s="190"/>
      <c r="S178" s="190"/>
      <c r="T178" s="190"/>
      <c r="U178" s="190"/>
      <c r="V178" s="190"/>
      <c r="W178" s="190"/>
      <c r="X178" s="190"/>
      <c r="Y178" s="190"/>
      <c r="Z178" s="190"/>
    </row>
    <row r="179" spans="3:26" ht="15" customHeight="1" x14ac:dyDescent="0.45">
      <c r="C179" s="84"/>
      <c r="D179" s="188"/>
      <c r="E179" s="190"/>
      <c r="F179" s="41"/>
      <c r="G179" s="190"/>
      <c r="H179" s="190"/>
      <c r="I179" s="190"/>
      <c r="J179" s="190"/>
      <c r="K179" s="190"/>
      <c r="L179" s="190"/>
      <c r="M179" s="190"/>
      <c r="N179" s="190"/>
      <c r="O179" s="190"/>
      <c r="P179" s="190"/>
      <c r="Q179" s="190"/>
      <c r="R179" s="190"/>
      <c r="S179" s="190"/>
      <c r="T179" s="190"/>
      <c r="U179" s="190"/>
      <c r="V179" s="190"/>
      <c r="W179" s="190"/>
      <c r="X179" s="190"/>
      <c r="Y179" s="190"/>
      <c r="Z179" s="190"/>
    </row>
    <row r="180" spans="3:26" ht="15" customHeight="1" x14ac:dyDescent="0.45">
      <c r="C180" s="84"/>
      <c r="D180" s="188"/>
      <c r="E180" s="190"/>
      <c r="F180" s="41"/>
      <c r="G180" s="190"/>
      <c r="H180" s="190"/>
      <c r="I180" s="190"/>
      <c r="J180" s="190"/>
      <c r="K180" s="190"/>
      <c r="L180" s="190"/>
      <c r="M180" s="190"/>
      <c r="N180" s="190"/>
      <c r="O180" s="190"/>
      <c r="P180" s="190"/>
      <c r="Q180" s="190"/>
      <c r="R180" s="190"/>
      <c r="S180" s="190"/>
      <c r="T180" s="190"/>
      <c r="U180" s="190"/>
      <c r="V180" s="190"/>
      <c r="W180" s="190"/>
      <c r="X180" s="190"/>
      <c r="Y180" s="190"/>
      <c r="Z180" s="190"/>
    </row>
    <row r="181" spans="3:26" ht="15" customHeight="1" x14ac:dyDescent="0.45">
      <c r="C181" s="84"/>
      <c r="D181" s="188"/>
      <c r="E181" s="190"/>
      <c r="F181" s="41"/>
      <c r="G181" s="190"/>
      <c r="H181" s="190"/>
      <c r="I181" s="190"/>
      <c r="J181" s="190"/>
      <c r="K181" s="190"/>
      <c r="L181" s="190"/>
      <c r="M181" s="190"/>
      <c r="N181" s="190"/>
      <c r="O181" s="190"/>
      <c r="P181" s="190"/>
      <c r="Q181" s="190"/>
      <c r="R181" s="190"/>
      <c r="S181" s="190"/>
      <c r="T181" s="190"/>
      <c r="U181" s="190"/>
      <c r="V181" s="190"/>
      <c r="W181" s="190"/>
      <c r="X181" s="190"/>
      <c r="Y181" s="190"/>
      <c r="Z181" s="190"/>
    </row>
    <row r="182" spans="3:26" ht="15" customHeight="1" x14ac:dyDescent="0.45">
      <c r="C182" s="84"/>
      <c r="D182" s="188"/>
      <c r="E182" s="190"/>
      <c r="F182" s="41"/>
      <c r="G182" s="190"/>
      <c r="H182" s="190"/>
      <c r="I182" s="190"/>
      <c r="J182" s="190"/>
      <c r="K182" s="190"/>
      <c r="L182" s="190"/>
      <c r="M182" s="190"/>
      <c r="N182" s="190"/>
      <c r="O182" s="190"/>
      <c r="P182" s="190"/>
      <c r="Q182" s="190"/>
      <c r="R182" s="190"/>
      <c r="S182" s="190"/>
      <c r="T182" s="190"/>
      <c r="U182" s="190"/>
      <c r="V182" s="190"/>
      <c r="W182" s="190"/>
      <c r="X182" s="190"/>
      <c r="Y182" s="190"/>
      <c r="Z182" s="190"/>
    </row>
    <row r="183" spans="3:26" ht="15" customHeight="1" x14ac:dyDescent="0.45">
      <c r="C183" s="84"/>
      <c r="D183" s="188"/>
      <c r="E183" s="190"/>
      <c r="F183" s="41"/>
      <c r="G183" s="190"/>
      <c r="H183" s="190"/>
      <c r="I183" s="190"/>
      <c r="J183" s="190"/>
      <c r="K183" s="190"/>
      <c r="L183" s="190"/>
      <c r="M183" s="190"/>
      <c r="N183" s="190"/>
      <c r="O183" s="190"/>
      <c r="P183" s="190"/>
      <c r="Q183" s="190"/>
      <c r="R183" s="190"/>
      <c r="S183" s="190"/>
      <c r="T183" s="190"/>
      <c r="U183" s="190"/>
      <c r="V183" s="190"/>
      <c r="W183" s="190"/>
      <c r="X183" s="190"/>
      <c r="Y183" s="190"/>
      <c r="Z183" s="190"/>
    </row>
    <row r="184" spans="3:26" ht="15" customHeight="1" x14ac:dyDescent="0.5">
      <c r="D184" s="207" t="s">
        <v>274</v>
      </c>
      <c r="F184" s="190"/>
      <c r="G184" s="41"/>
      <c r="H184" s="190"/>
      <c r="I184" s="190"/>
      <c r="J184" s="190"/>
      <c r="Q184" s="191" t="s">
        <v>253</v>
      </c>
      <c r="R184" s="4" t="s">
        <v>273</v>
      </c>
      <c r="T184" s="190"/>
      <c r="U184" s="190"/>
      <c r="V184" s="190"/>
      <c r="W184" s="190"/>
      <c r="X184" s="190"/>
      <c r="Y184" s="190"/>
      <c r="Z184" s="190"/>
    </row>
    <row r="185" spans="3:26" ht="15" customHeight="1" x14ac:dyDescent="0.45">
      <c r="D185" s="84"/>
      <c r="E185" s="188"/>
      <c r="F185" s="190"/>
      <c r="G185" s="41"/>
      <c r="H185" s="190"/>
      <c r="I185" s="190"/>
      <c r="J185" s="190"/>
      <c r="K185" s="190"/>
      <c r="L185" s="190"/>
      <c r="M185" s="190"/>
      <c r="N185" s="190"/>
      <c r="O185" s="190"/>
      <c r="P185" s="190"/>
      <c r="Q185" s="190"/>
      <c r="R185" s="190"/>
      <c r="S185" s="190"/>
      <c r="T185" s="190"/>
      <c r="U185" s="190"/>
      <c r="V185" s="190"/>
      <c r="W185" s="190"/>
      <c r="X185" s="190"/>
      <c r="Y185" s="190"/>
      <c r="Z185" s="190"/>
    </row>
    <row r="186" spans="3:26" ht="15" customHeight="1" x14ac:dyDescent="0.45">
      <c r="C186" s="84"/>
      <c r="D186" s="188"/>
      <c r="E186" s="190"/>
      <c r="F186" s="41"/>
      <c r="G186" s="190"/>
      <c r="H186" s="190"/>
      <c r="I186" s="190"/>
      <c r="J186" s="190"/>
      <c r="K186" s="190"/>
      <c r="L186" s="190"/>
      <c r="M186" s="190"/>
      <c r="N186" s="190"/>
      <c r="O186" s="190"/>
      <c r="P186" s="190"/>
      <c r="Q186" s="190"/>
      <c r="R186" s="190"/>
      <c r="S186" s="190"/>
      <c r="T186" s="190"/>
      <c r="U186" s="190"/>
      <c r="V186" s="190"/>
      <c r="W186" s="190"/>
      <c r="X186" s="190"/>
      <c r="Y186" s="190"/>
      <c r="Z186" s="190"/>
    </row>
    <row r="187" spans="3:26" ht="15" customHeight="1" x14ac:dyDescent="0.45">
      <c r="C187" s="84"/>
      <c r="D187" s="188"/>
      <c r="E187" s="190"/>
      <c r="F187" s="41"/>
      <c r="G187" s="190"/>
      <c r="H187" s="190"/>
      <c r="I187" s="190"/>
      <c r="J187" s="190"/>
      <c r="K187" s="190"/>
      <c r="L187" s="190"/>
      <c r="M187" s="190"/>
      <c r="N187" s="190"/>
      <c r="O187" s="190"/>
      <c r="P187" s="190"/>
      <c r="Q187" s="190"/>
      <c r="R187" s="190"/>
      <c r="S187" s="190"/>
      <c r="T187" s="190"/>
      <c r="U187" s="190"/>
      <c r="V187" s="190"/>
      <c r="W187" s="190"/>
      <c r="X187" s="190"/>
      <c r="Y187" s="190"/>
      <c r="Z187" s="190"/>
    </row>
    <row r="188" spans="3:26" ht="15" customHeight="1" x14ac:dyDescent="0.45">
      <c r="C188" s="84"/>
      <c r="D188" s="188"/>
      <c r="E188" s="190"/>
      <c r="F188" s="41"/>
      <c r="G188" s="190"/>
      <c r="H188" s="190"/>
      <c r="I188" s="190"/>
      <c r="J188" s="190"/>
      <c r="K188" s="190"/>
      <c r="L188" s="190"/>
      <c r="M188" s="190"/>
      <c r="N188" s="190"/>
      <c r="O188" s="190"/>
      <c r="P188" s="190"/>
      <c r="Q188" s="190"/>
      <c r="R188" s="190"/>
      <c r="S188" s="190"/>
      <c r="T188" s="190"/>
      <c r="U188" s="190"/>
      <c r="V188" s="190"/>
      <c r="W188" s="190"/>
      <c r="X188" s="190"/>
      <c r="Y188" s="190"/>
      <c r="Z188" s="190"/>
    </row>
    <row r="189" spans="3:26" ht="15" customHeight="1" x14ac:dyDescent="0.45">
      <c r="C189" s="84"/>
      <c r="D189" s="188"/>
      <c r="E189" s="190"/>
      <c r="F189" s="41"/>
      <c r="G189" s="190"/>
      <c r="H189" s="190"/>
      <c r="I189" s="190"/>
      <c r="J189" s="190"/>
      <c r="K189" s="190"/>
      <c r="L189" s="190"/>
      <c r="M189" s="190"/>
      <c r="N189" s="190"/>
      <c r="O189" s="190"/>
      <c r="P189" s="190"/>
      <c r="Q189" s="190"/>
      <c r="R189" s="190"/>
      <c r="S189" s="190"/>
      <c r="T189" s="190"/>
      <c r="U189" s="190"/>
      <c r="V189" s="190"/>
      <c r="W189" s="190"/>
      <c r="X189" s="190"/>
      <c r="Y189" s="190"/>
      <c r="Z189" s="190"/>
    </row>
    <row r="190" spans="3:26" ht="15" customHeight="1" x14ac:dyDescent="0.45">
      <c r="C190" s="84"/>
      <c r="D190" s="188"/>
      <c r="E190" s="190"/>
      <c r="F190" s="41"/>
      <c r="G190" s="190"/>
      <c r="H190" s="190"/>
      <c r="I190" s="190"/>
      <c r="J190" s="190"/>
      <c r="K190" s="190"/>
      <c r="L190" s="190"/>
      <c r="M190" s="190"/>
      <c r="N190" s="190"/>
      <c r="O190" s="190"/>
      <c r="P190" s="190"/>
      <c r="Q190" s="190"/>
      <c r="R190" s="190"/>
      <c r="S190" s="190"/>
      <c r="T190" s="190"/>
      <c r="U190" s="190"/>
      <c r="V190" s="190"/>
      <c r="W190" s="190"/>
      <c r="X190" s="190"/>
      <c r="Y190" s="190"/>
      <c r="Z190" s="190"/>
    </row>
    <row r="191" spans="3:26" ht="15" customHeight="1" x14ac:dyDescent="0.45">
      <c r="C191" s="84"/>
      <c r="D191" s="188"/>
      <c r="E191" s="190"/>
      <c r="F191" s="41"/>
      <c r="G191" s="190"/>
      <c r="H191" s="190"/>
      <c r="I191" s="190"/>
      <c r="J191" s="190"/>
      <c r="K191" s="190"/>
      <c r="L191" s="190"/>
      <c r="M191" s="190"/>
      <c r="N191" s="190"/>
      <c r="O191" s="190"/>
      <c r="P191" s="190"/>
      <c r="Q191" s="190"/>
      <c r="R191" s="190"/>
      <c r="S191" s="190"/>
      <c r="T191" s="190"/>
      <c r="U191" s="190"/>
      <c r="V191" s="190"/>
      <c r="W191" s="190"/>
      <c r="X191" s="190"/>
      <c r="Y191" s="190"/>
      <c r="Z191" s="190"/>
    </row>
    <row r="192" spans="3:26" ht="15" customHeight="1" x14ac:dyDescent="0.45">
      <c r="C192" s="84"/>
      <c r="D192" s="188"/>
      <c r="E192" s="190"/>
      <c r="F192" s="41"/>
      <c r="G192" s="190"/>
      <c r="H192" s="190"/>
      <c r="I192" s="190"/>
      <c r="J192" s="190"/>
      <c r="K192" s="190"/>
      <c r="L192" s="190"/>
      <c r="M192" s="190"/>
      <c r="N192" s="190"/>
      <c r="O192" s="190"/>
      <c r="P192" s="190"/>
      <c r="Q192" s="190"/>
      <c r="R192" s="190"/>
      <c r="S192" s="190"/>
      <c r="T192" s="190"/>
      <c r="U192" s="190"/>
      <c r="V192" s="190"/>
      <c r="W192" s="190"/>
      <c r="X192" s="190"/>
      <c r="Y192" s="190"/>
      <c r="Z192" s="190"/>
    </row>
    <row r="193" spans="3:33" ht="15" customHeight="1" x14ac:dyDescent="0.45">
      <c r="C193" s="84"/>
      <c r="D193" s="188"/>
      <c r="E193" s="190"/>
      <c r="F193" s="41"/>
      <c r="G193" s="190"/>
      <c r="H193" s="190"/>
      <c r="I193" s="190"/>
      <c r="J193" s="190"/>
      <c r="K193" s="190"/>
      <c r="L193" s="190"/>
      <c r="M193" s="190"/>
      <c r="N193" s="190"/>
      <c r="O193" s="190"/>
      <c r="P193" s="190"/>
      <c r="Q193" s="190"/>
      <c r="R193" s="190"/>
      <c r="S193" s="190"/>
      <c r="T193" s="190"/>
      <c r="U193" s="190"/>
      <c r="V193" s="190"/>
      <c r="W193" s="190"/>
      <c r="X193" s="190"/>
      <c r="Y193" s="190"/>
      <c r="Z193" s="190"/>
    </row>
    <row r="194" spans="3:33" ht="15" customHeight="1" x14ac:dyDescent="0.45">
      <c r="C194" s="84"/>
      <c r="D194" s="188"/>
      <c r="E194" s="190"/>
      <c r="F194" s="41"/>
      <c r="G194" s="190"/>
      <c r="H194" s="190"/>
      <c r="I194" s="190"/>
      <c r="J194" s="190"/>
      <c r="K194" s="190"/>
      <c r="L194" s="190"/>
      <c r="M194" s="190"/>
      <c r="N194" s="190"/>
      <c r="O194" s="190"/>
      <c r="P194" s="190"/>
      <c r="Q194" s="190"/>
      <c r="R194" s="190"/>
      <c r="S194" s="190"/>
      <c r="T194" s="190"/>
      <c r="U194" s="190"/>
      <c r="V194" s="190"/>
      <c r="W194" s="190"/>
      <c r="X194" s="190"/>
      <c r="Y194" s="190"/>
      <c r="Z194" s="190"/>
    </row>
    <row r="195" spans="3:33" ht="15" customHeight="1" x14ac:dyDescent="0.45">
      <c r="C195" s="84"/>
      <c r="D195" s="188"/>
      <c r="E195" s="190"/>
      <c r="F195" s="41"/>
      <c r="G195" s="190"/>
      <c r="H195" s="190"/>
      <c r="I195" s="190"/>
      <c r="J195" s="190"/>
      <c r="K195" s="190"/>
      <c r="L195" s="190"/>
      <c r="M195" s="190"/>
      <c r="N195" s="190"/>
      <c r="O195" s="190"/>
      <c r="P195" s="190"/>
      <c r="Q195" s="190"/>
      <c r="R195" s="190"/>
      <c r="S195" s="190"/>
      <c r="T195" s="190"/>
      <c r="U195" s="190"/>
      <c r="V195" s="190"/>
      <c r="W195" s="190"/>
      <c r="X195" s="190"/>
      <c r="Y195" s="190"/>
      <c r="Z195" s="190"/>
    </row>
    <row r="196" spans="3:33" ht="15" customHeight="1" x14ac:dyDescent="0.45">
      <c r="C196" s="84"/>
      <c r="D196" s="188"/>
      <c r="E196" s="190"/>
      <c r="F196" s="41"/>
      <c r="G196" s="190"/>
      <c r="H196" s="190"/>
      <c r="I196" s="190"/>
      <c r="J196" s="190"/>
      <c r="K196" s="190"/>
      <c r="L196" s="190"/>
      <c r="M196" s="190"/>
      <c r="N196" s="190"/>
      <c r="O196" s="190"/>
      <c r="P196" s="190"/>
      <c r="Q196" s="190"/>
      <c r="R196" s="190"/>
      <c r="S196" s="190"/>
      <c r="T196" s="190"/>
      <c r="U196" s="190"/>
      <c r="V196" s="190"/>
      <c r="W196" s="190"/>
      <c r="X196" s="190"/>
      <c r="Y196" s="190"/>
      <c r="Z196" s="190"/>
    </row>
    <row r="197" spans="3:33" ht="15" customHeight="1" x14ac:dyDescent="0.45">
      <c r="C197" s="84"/>
      <c r="D197" s="188"/>
      <c r="E197" s="190"/>
      <c r="F197" s="41"/>
      <c r="G197" s="190"/>
      <c r="H197" s="190"/>
      <c r="I197" s="190"/>
      <c r="J197" s="190"/>
      <c r="K197" s="190"/>
      <c r="L197" s="190"/>
      <c r="M197" s="190"/>
      <c r="N197" s="190"/>
      <c r="O197" s="190"/>
      <c r="P197" s="190"/>
      <c r="Q197" s="190"/>
      <c r="R197" s="190"/>
      <c r="S197" s="190"/>
      <c r="T197" s="190"/>
      <c r="U197" s="190"/>
      <c r="V197" s="190"/>
      <c r="W197" s="190"/>
      <c r="X197" s="190"/>
      <c r="Y197" s="190"/>
      <c r="Z197" s="190"/>
    </row>
    <row r="198" spans="3:33" ht="15" customHeight="1" x14ac:dyDescent="0.45">
      <c r="C198" s="84"/>
      <c r="D198" s="188"/>
      <c r="E198" s="190"/>
      <c r="F198" s="41"/>
      <c r="G198" s="190"/>
      <c r="H198" s="190"/>
      <c r="I198" s="190"/>
      <c r="J198" s="190"/>
      <c r="K198" s="190"/>
      <c r="L198" s="190"/>
      <c r="M198" s="190"/>
      <c r="N198" s="190"/>
      <c r="O198" s="190"/>
      <c r="P198" s="190"/>
      <c r="Q198" s="190"/>
      <c r="R198" s="190"/>
      <c r="S198" s="190"/>
      <c r="T198" s="190"/>
      <c r="U198" s="190"/>
      <c r="V198" s="190"/>
      <c r="W198" s="190"/>
      <c r="X198" s="190"/>
      <c r="Y198" s="190"/>
      <c r="Z198" s="190"/>
    </row>
    <row r="199" spans="3:33" ht="15" customHeight="1" x14ac:dyDescent="0.45">
      <c r="C199" s="84"/>
      <c r="D199" s="188"/>
      <c r="E199" s="190"/>
      <c r="F199" s="41"/>
      <c r="G199" s="190"/>
      <c r="H199" s="190"/>
      <c r="I199" s="190"/>
      <c r="J199" s="190"/>
      <c r="K199" s="190"/>
      <c r="L199" s="190"/>
      <c r="M199" s="190"/>
      <c r="N199" s="190"/>
      <c r="O199" s="190"/>
      <c r="P199" s="190"/>
      <c r="Q199" s="190"/>
      <c r="R199" s="190"/>
      <c r="S199" s="190"/>
      <c r="T199" s="190"/>
      <c r="U199" s="190"/>
      <c r="V199" s="190"/>
      <c r="W199" s="190"/>
      <c r="X199" s="190"/>
      <c r="Y199" s="190"/>
      <c r="Z199" s="190"/>
    </row>
    <row r="200" spans="3:33" ht="15" customHeight="1" x14ac:dyDescent="0.45">
      <c r="C200" s="84"/>
      <c r="D200" s="188"/>
      <c r="E200" s="190"/>
      <c r="F200" s="41"/>
      <c r="G200" s="190"/>
      <c r="H200" s="190"/>
      <c r="I200" s="190"/>
      <c r="J200" s="190"/>
      <c r="K200" s="190"/>
      <c r="L200" s="190"/>
      <c r="M200" s="190"/>
      <c r="N200" s="190"/>
      <c r="O200" s="190"/>
      <c r="P200" s="190"/>
      <c r="Q200" s="190"/>
      <c r="R200" s="190"/>
      <c r="S200" s="190"/>
      <c r="T200" s="190"/>
      <c r="U200" s="190"/>
      <c r="V200" s="190"/>
      <c r="W200" s="190"/>
      <c r="X200" s="190"/>
      <c r="Y200" s="190"/>
      <c r="Z200" s="190"/>
    </row>
    <row r="201" spans="3:33" ht="15" customHeight="1" x14ac:dyDescent="0.45">
      <c r="C201" s="84"/>
      <c r="D201" s="188"/>
      <c r="E201" s="190"/>
      <c r="F201" s="41"/>
      <c r="G201" s="190"/>
      <c r="H201" s="190"/>
      <c r="I201" s="190"/>
      <c r="J201" s="190"/>
      <c r="K201" s="190"/>
      <c r="L201" s="190"/>
      <c r="M201" s="190"/>
      <c r="N201" s="190"/>
      <c r="O201" s="190"/>
      <c r="P201" s="190"/>
      <c r="Q201" s="190"/>
      <c r="R201" s="190"/>
      <c r="S201" s="190"/>
      <c r="T201" s="190"/>
      <c r="U201" s="190"/>
      <c r="V201" s="190"/>
      <c r="W201" s="190"/>
      <c r="X201" s="190"/>
      <c r="Y201" s="190"/>
      <c r="Z201" s="190"/>
    </row>
    <row r="202" spans="3:33" ht="15" customHeight="1" x14ac:dyDescent="0.45">
      <c r="C202" s="84"/>
      <c r="D202" s="188"/>
      <c r="E202" s="190"/>
      <c r="F202" s="41"/>
      <c r="G202" s="190"/>
      <c r="H202" s="190"/>
      <c r="I202" s="190"/>
      <c r="J202" s="190"/>
      <c r="K202" s="190"/>
      <c r="L202" s="190"/>
      <c r="M202" s="190"/>
      <c r="N202" s="190"/>
      <c r="O202" s="190"/>
      <c r="P202" s="190"/>
      <c r="Q202" s="190"/>
      <c r="R202" s="190"/>
      <c r="S202" s="190"/>
      <c r="T202" s="190"/>
      <c r="U202" s="190"/>
      <c r="V202" s="190"/>
      <c r="W202" s="190"/>
      <c r="X202" s="190"/>
      <c r="Y202" s="190"/>
      <c r="Z202" s="190"/>
    </row>
    <row r="203" spans="3:33" ht="15" customHeight="1" x14ac:dyDescent="0.45">
      <c r="C203" s="84"/>
      <c r="D203" s="188"/>
      <c r="E203" s="190"/>
      <c r="F203" s="41"/>
      <c r="G203" s="190"/>
      <c r="H203" s="190"/>
      <c r="I203" s="190"/>
      <c r="J203" s="190"/>
      <c r="K203" s="190"/>
      <c r="L203" s="190"/>
      <c r="M203" s="190"/>
      <c r="N203" s="190"/>
      <c r="O203" s="190"/>
      <c r="P203" s="190"/>
      <c r="Q203" s="190"/>
      <c r="R203" s="190"/>
      <c r="S203" s="190"/>
      <c r="T203" s="190"/>
      <c r="U203" s="190"/>
      <c r="V203" s="190"/>
      <c r="W203" s="190"/>
      <c r="X203" s="190"/>
      <c r="Y203" s="190"/>
      <c r="Z203" s="190"/>
    </row>
    <row r="204" spans="3:33" ht="15" customHeight="1" x14ac:dyDescent="0.45">
      <c r="C204" s="84"/>
      <c r="D204" s="188"/>
      <c r="E204" s="190"/>
      <c r="F204" s="41"/>
      <c r="G204" s="190"/>
      <c r="H204" s="190"/>
      <c r="I204" s="190"/>
      <c r="J204" s="190"/>
      <c r="K204" s="190"/>
      <c r="L204" s="190"/>
      <c r="M204" s="190"/>
      <c r="N204" s="190"/>
      <c r="O204" s="190"/>
      <c r="P204" s="190"/>
      <c r="Q204" s="190"/>
      <c r="R204" s="190"/>
      <c r="S204" s="190"/>
      <c r="T204" s="190"/>
      <c r="U204" s="190"/>
      <c r="V204" s="190"/>
      <c r="W204" s="190"/>
      <c r="X204" s="190"/>
      <c r="Y204" s="190"/>
      <c r="Z204" s="190"/>
    </row>
    <row r="205" spans="3:33" ht="15" customHeight="1" x14ac:dyDescent="0.45">
      <c r="C205" s="84"/>
      <c r="D205" s="188"/>
      <c r="E205" s="190"/>
      <c r="F205" s="41"/>
      <c r="G205" s="190"/>
      <c r="H205" s="190"/>
      <c r="I205" s="190"/>
      <c r="J205" s="190"/>
      <c r="K205" s="190"/>
      <c r="L205" s="190"/>
      <c r="M205" s="190"/>
      <c r="N205" s="190"/>
      <c r="O205" s="190"/>
      <c r="P205" s="190"/>
      <c r="Q205" s="190"/>
      <c r="R205" s="190"/>
      <c r="S205" s="190"/>
      <c r="T205" s="190"/>
      <c r="U205" s="190"/>
      <c r="V205" s="190"/>
      <c r="W205" s="190"/>
      <c r="X205" s="190"/>
      <c r="Y205" s="190"/>
      <c r="Z205" s="190"/>
    </row>
    <row r="206" spans="3:33" ht="15" customHeight="1" x14ac:dyDescent="0.45">
      <c r="C206" s="84"/>
      <c r="D206" s="188"/>
      <c r="E206" s="190"/>
      <c r="F206" s="41"/>
      <c r="G206" s="190"/>
      <c r="H206" s="190"/>
      <c r="I206" s="190"/>
      <c r="J206" s="190"/>
      <c r="K206" s="190"/>
      <c r="L206" s="190"/>
      <c r="M206" s="190"/>
      <c r="N206" s="190"/>
      <c r="O206" s="190"/>
      <c r="P206" s="190"/>
      <c r="Q206" s="190"/>
      <c r="R206" s="190"/>
      <c r="S206" s="190"/>
      <c r="T206" s="190"/>
      <c r="U206" s="190"/>
      <c r="V206" s="190"/>
      <c r="W206" s="190"/>
      <c r="X206" s="190"/>
      <c r="Y206" s="190"/>
      <c r="Z206" s="190"/>
    </row>
    <row r="207" spans="3:33" ht="15" customHeight="1" x14ac:dyDescent="0.45">
      <c r="C207" s="84"/>
      <c r="D207" s="188"/>
      <c r="E207" s="190"/>
      <c r="F207" s="41"/>
      <c r="G207" s="190"/>
      <c r="H207" s="190"/>
      <c r="I207" s="190"/>
      <c r="J207" s="190"/>
      <c r="K207" s="190"/>
      <c r="L207" s="190"/>
      <c r="M207" s="190"/>
      <c r="N207" s="190"/>
      <c r="O207" s="190"/>
      <c r="P207" s="190"/>
      <c r="Q207" s="190"/>
      <c r="R207" s="190"/>
      <c r="S207" s="190"/>
      <c r="T207" s="190"/>
      <c r="U207" s="190"/>
      <c r="V207" s="190"/>
      <c r="W207" s="190"/>
      <c r="X207" s="190"/>
      <c r="Y207" s="190"/>
      <c r="Z207" s="190"/>
    </row>
    <row r="208" spans="3:33" ht="6" customHeight="1" x14ac:dyDescent="0.45">
      <c r="C208" s="208"/>
      <c r="D208" s="209"/>
      <c r="E208" s="210"/>
      <c r="F208" s="211"/>
      <c r="G208" s="210"/>
      <c r="H208" s="210"/>
      <c r="I208" s="210"/>
      <c r="J208" s="210"/>
      <c r="K208" s="210"/>
      <c r="L208" s="210"/>
      <c r="M208" s="210"/>
      <c r="N208" s="210"/>
      <c r="O208" s="210"/>
      <c r="P208" s="210"/>
      <c r="Q208" s="210"/>
      <c r="R208" s="210"/>
      <c r="S208" s="210"/>
      <c r="T208" s="210"/>
      <c r="U208" s="210"/>
      <c r="V208" s="210"/>
      <c r="W208" s="210"/>
      <c r="X208" s="210"/>
      <c r="Y208" s="210"/>
      <c r="Z208" s="210"/>
      <c r="AA208" s="212"/>
      <c r="AB208" s="212"/>
      <c r="AC208" s="212"/>
      <c r="AD208" s="212"/>
      <c r="AE208" s="212"/>
      <c r="AF208" s="212"/>
      <c r="AG208" s="212"/>
    </row>
    <row r="209" spans="3:33" ht="15" customHeight="1" x14ac:dyDescent="0.45">
      <c r="C209" s="84"/>
      <c r="D209" s="4"/>
      <c r="F209" s="41"/>
    </row>
    <row r="210" spans="3:33" ht="15" customHeight="1" x14ac:dyDescent="0.45">
      <c r="C210" s="185" t="s">
        <v>263</v>
      </c>
      <c r="D210" s="224"/>
      <c r="E210" s="190"/>
      <c r="F210" s="41"/>
      <c r="G210" s="190"/>
      <c r="H210" s="190"/>
      <c r="I210" s="190"/>
      <c r="J210" s="190"/>
      <c r="K210" s="190"/>
      <c r="L210" s="190"/>
      <c r="M210" s="190"/>
      <c r="N210" s="190"/>
      <c r="O210" s="190"/>
      <c r="P210" s="190"/>
      <c r="Q210" s="190"/>
      <c r="R210" s="190"/>
      <c r="S210" s="190"/>
      <c r="T210" s="190"/>
      <c r="U210" s="190"/>
      <c r="V210" s="190"/>
      <c r="W210" s="190"/>
      <c r="X210" s="190"/>
      <c r="Y210" s="190"/>
      <c r="Z210" s="190"/>
    </row>
    <row r="211" spans="3:33" ht="15" customHeight="1" thickBot="1" x14ac:dyDescent="0.5">
      <c r="C211" s="84"/>
      <c r="D211" s="188"/>
      <c r="E211" s="190"/>
      <c r="F211" s="41"/>
      <c r="G211" s="190"/>
      <c r="H211" s="190"/>
      <c r="I211" s="190"/>
      <c r="J211" s="190"/>
      <c r="K211" s="190"/>
      <c r="L211" s="190"/>
      <c r="M211" s="190"/>
      <c r="N211" s="190"/>
      <c r="O211" s="190"/>
      <c r="P211" s="190"/>
      <c r="Q211" s="190"/>
      <c r="R211" s="190"/>
      <c r="S211" s="190"/>
      <c r="T211" s="190"/>
      <c r="U211" s="190"/>
      <c r="V211" s="190"/>
      <c r="W211" s="190"/>
      <c r="X211" s="190"/>
      <c r="Y211" s="190"/>
      <c r="Z211" s="190"/>
    </row>
    <row r="212" spans="3:33" ht="16.75" customHeight="1" thickBot="1" x14ac:dyDescent="0.5">
      <c r="D212" s="336">
        <v>3550</v>
      </c>
      <c r="E212" s="189" t="s">
        <v>256</v>
      </c>
      <c r="F212" s="41"/>
      <c r="G212" s="190"/>
      <c r="H212" s="190"/>
      <c r="I212" s="190"/>
      <c r="J212" s="190"/>
      <c r="K212" s="190"/>
      <c r="L212" s="190"/>
      <c r="M212" s="190"/>
      <c r="N212" s="190"/>
      <c r="O212" s="190"/>
      <c r="P212" s="190"/>
      <c r="Q212" s="190"/>
      <c r="R212" s="190"/>
      <c r="S212" s="190"/>
      <c r="T212" s="190"/>
      <c r="U212" s="190"/>
      <c r="V212" s="190"/>
      <c r="W212" s="190"/>
      <c r="X212" s="190"/>
      <c r="Y212" s="190"/>
      <c r="Z212" s="190"/>
    </row>
    <row r="213" spans="3:33" ht="16.75" customHeight="1" thickBot="1" x14ac:dyDescent="0.5">
      <c r="C213" s="206"/>
      <c r="D213" s="189"/>
      <c r="E213" s="190"/>
      <c r="F213" s="41"/>
      <c r="G213" s="190"/>
      <c r="H213" s="190"/>
      <c r="I213" s="190"/>
      <c r="J213" s="190"/>
      <c r="K213" s="190"/>
      <c r="L213" s="190"/>
      <c r="M213" s="190"/>
      <c r="N213" s="190"/>
      <c r="O213" s="190"/>
      <c r="P213" s="190"/>
      <c r="Q213" s="190"/>
      <c r="R213" s="190"/>
      <c r="S213" s="190"/>
      <c r="T213" s="190"/>
      <c r="U213" s="190"/>
      <c r="V213" s="190"/>
      <c r="W213" s="190"/>
      <c r="X213" s="190"/>
      <c r="Y213" s="190"/>
      <c r="Z213" s="190"/>
    </row>
    <row r="214" spans="3:33" ht="16.75" customHeight="1" thickBot="1" x14ac:dyDescent="0.45">
      <c r="C214" s="200">
        <f>D52</f>
        <v>15.6</v>
      </c>
      <c r="D214" s="261" t="s">
        <v>268</v>
      </c>
      <c r="E214" s="237"/>
      <c r="F214" s="262"/>
      <c r="G214" s="237"/>
      <c r="H214" s="237"/>
      <c r="I214" s="237"/>
      <c r="J214" s="237"/>
      <c r="K214" s="237"/>
      <c r="L214" s="237"/>
      <c r="M214" s="237"/>
      <c r="N214" s="237"/>
      <c r="O214" s="237"/>
      <c r="P214" s="237"/>
      <c r="Q214" s="237"/>
      <c r="R214" s="239"/>
      <c r="S214" s="190"/>
      <c r="U214" s="190"/>
      <c r="V214" s="41"/>
      <c r="W214" s="190"/>
      <c r="X214" s="190"/>
      <c r="Y214" s="192" t="s">
        <v>258</v>
      </c>
      <c r="Z214" s="4" t="s">
        <v>257</v>
      </c>
    </row>
    <row r="215" spans="3:33" ht="15" customHeight="1" thickBot="1" x14ac:dyDescent="0.5">
      <c r="C215" s="195"/>
      <c r="D215" s="188"/>
      <c r="E215" s="190"/>
      <c r="F215" s="41"/>
      <c r="G215" s="190"/>
      <c r="H215" s="190"/>
      <c r="I215" s="190"/>
      <c r="J215" s="190"/>
      <c r="K215" s="190"/>
      <c r="L215" s="190"/>
      <c r="M215" s="190"/>
      <c r="N215" s="190"/>
      <c r="O215" s="190"/>
      <c r="P215" s="190"/>
      <c r="Q215" s="190"/>
      <c r="R215" s="190"/>
      <c r="S215" s="190"/>
      <c r="T215" s="190"/>
      <c r="U215" s="190"/>
      <c r="V215" s="190"/>
      <c r="W215" s="190"/>
      <c r="X215" s="190"/>
      <c r="Y215" s="190"/>
      <c r="Z215" s="190"/>
    </row>
    <row r="216" spans="3:33" ht="16.75" customHeight="1" thickBot="1" x14ac:dyDescent="0.45">
      <c r="C216" s="57">
        <f>C214/D212</f>
        <v>4.3943661971830982E-3</v>
      </c>
      <c r="D216" s="261" t="s">
        <v>264</v>
      </c>
      <c r="E216" s="263"/>
      <c r="F216" s="264"/>
      <c r="G216" s="263"/>
      <c r="H216" s="263"/>
      <c r="I216" s="263"/>
      <c r="J216" s="263"/>
      <c r="K216" s="263"/>
      <c r="L216" s="263"/>
      <c r="M216" s="263"/>
      <c r="N216" s="263"/>
      <c r="O216" s="263"/>
      <c r="P216" s="263"/>
      <c r="Q216" s="263"/>
      <c r="R216" s="263"/>
      <c r="S216" s="263"/>
      <c r="T216" s="263"/>
      <c r="U216" s="263"/>
      <c r="V216" s="263"/>
      <c r="W216" s="263"/>
      <c r="X216" s="263"/>
      <c r="Y216" s="263"/>
      <c r="Z216" s="263"/>
      <c r="AA216" s="255"/>
      <c r="AB216" s="255"/>
      <c r="AC216" s="255"/>
      <c r="AD216" s="255"/>
      <c r="AE216" s="255"/>
      <c r="AF216" s="255"/>
      <c r="AG216" s="258"/>
    </row>
    <row r="217" spans="3:33" ht="7.3" customHeight="1" x14ac:dyDescent="0.4">
      <c r="C217" s="193"/>
      <c r="D217" s="226"/>
      <c r="E217" s="190"/>
      <c r="F217" s="41"/>
      <c r="G217" s="190"/>
      <c r="H217" s="190"/>
      <c r="I217" s="190"/>
      <c r="J217" s="190"/>
      <c r="K217" s="190"/>
      <c r="L217" s="190"/>
      <c r="M217" s="190"/>
      <c r="N217" s="190"/>
      <c r="O217" s="190"/>
      <c r="P217" s="190"/>
      <c r="Q217" s="190"/>
      <c r="R217" s="190"/>
      <c r="S217" s="190"/>
      <c r="T217" s="190"/>
      <c r="U217" s="190"/>
      <c r="V217" s="190"/>
      <c r="W217" s="190"/>
      <c r="X217" s="190"/>
      <c r="Y217" s="190"/>
      <c r="Z217" s="190"/>
    </row>
    <row r="218" spans="3:33" ht="15" customHeight="1" x14ac:dyDescent="0.45">
      <c r="C218" s="193"/>
      <c r="D218" s="194" t="s">
        <v>265</v>
      </c>
      <c r="F218" s="41"/>
      <c r="G218" s="190"/>
      <c r="H218" s="190"/>
      <c r="J218" s="190"/>
      <c r="K218" s="190"/>
      <c r="L218" s="190"/>
      <c r="M218" s="190"/>
      <c r="N218" s="190"/>
      <c r="O218" s="190"/>
      <c r="P218" s="190"/>
      <c r="Q218" s="190"/>
      <c r="R218" s="190"/>
      <c r="S218" s="190"/>
      <c r="T218" s="190"/>
      <c r="U218" s="190"/>
      <c r="V218" s="190"/>
      <c r="W218" s="190"/>
      <c r="X218" s="190"/>
      <c r="Y218" s="190"/>
      <c r="Z218" s="190"/>
    </row>
    <row r="219" spans="3:33" ht="15" customHeight="1" x14ac:dyDescent="0.45">
      <c r="C219" s="193"/>
      <c r="D219" s="194" t="s">
        <v>266</v>
      </c>
      <c r="F219" s="41"/>
      <c r="G219" s="190"/>
      <c r="H219" s="190"/>
      <c r="J219" s="190"/>
      <c r="K219" s="190"/>
      <c r="L219" s="190"/>
      <c r="M219" s="190"/>
      <c r="N219" s="190"/>
      <c r="O219" s="190"/>
      <c r="P219" s="190"/>
      <c r="Q219" s="190"/>
      <c r="R219" s="190"/>
      <c r="S219" s="190"/>
      <c r="T219" s="190"/>
      <c r="U219" s="190"/>
      <c r="V219" s="190"/>
      <c r="W219" s="190"/>
      <c r="X219" s="190"/>
      <c r="Y219" s="190"/>
      <c r="Z219" s="190"/>
    </row>
    <row r="220" spans="3:33" ht="15" customHeight="1" x14ac:dyDescent="0.45">
      <c r="C220" s="193"/>
      <c r="D220" s="196" t="s">
        <v>267</v>
      </c>
      <c r="F220" s="41"/>
      <c r="G220" s="190"/>
      <c r="H220" s="190"/>
      <c r="J220" s="190"/>
      <c r="K220" s="190"/>
      <c r="L220" s="190"/>
      <c r="M220" s="190"/>
      <c r="N220" s="190"/>
      <c r="O220" s="190"/>
      <c r="P220" s="190"/>
      <c r="Q220" s="190"/>
      <c r="R220" s="190"/>
      <c r="S220" s="190"/>
      <c r="T220" s="190"/>
      <c r="U220" s="190"/>
      <c r="V220" s="190"/>
      <c r="W220" s="190"/>
      <c r="X220" s="190"/>
      <c r="Y220" s="190"/>
      <c r="Z220" s="190"/>
    </row>
    <row r="221" spans="3:33" ht="15" customHeight="1" x14ac:dyDescent="0.45">
      <c r="C221" s="193"/>
      <c r="D221" s="194"/>
      <c r="F221" s="41"/>
      <c r="G221" s="190"/>
      <c r="H221" s="190"/>
      <c r="J221" s="190"/>
      <c r="K221" s="190"/>
      <c r="L221" s="190"/>
      <c r="M221" s="190"/>
      <c r="N221" s="190"/>
      <c r="O221" s="190"/>
      <c r="P221" s="190"/>
      <c r="Q221" s="190"/>
      <c r="R221" s="190"/>
      <c r="S221" s="190"/>
      <c r="T221" s="190"/>
      <c r="U221" s="190"/>
      <c r="V221" s="190"/>
      <c r="W221" s="190"/>
      <c r="X221" s="190"/>
      <c r="Y221" s="190"/>
      <c r="Z221" s="190"/>
    </row>
    <row r="222" spans="3:33" ht="6" customHeight="1" x14ac:dyDescent="0.45">
      <c r="C222" s="208"/>
      <c r="D222" s="209"/>
      <c r="E222" s="210"/>
      <c r="F222" s="211"/>
      <c r="G222" s="210"/>
      <c r="H222" s="210"/>
      <c r="I222" s="210"/>
      <c r="J222" s="210"/>
      <c r="K222" s="210"/>
      <c r="L222" s="210"/>
      <c r="M222" s="210"/>
      <c r="N222" s="210"/>
      <c r="O222" s="210"/>
      <c r="P222" s="210"/>
      <c r="Q222" s="210"/>
      <c r="R222" s="210"/>
      <c r="S222" s="210"/>
      <c r="T222" s="210"/>
      <c r="U222" s="210"/>
      <c r="V222" s="210"/>
      <c r="W222" s="210"/>
      <c r="X222" s="210"/>
      <c r="Y222" s="210"/>
      <c r="Z222" s="210"/>
      <c r="AA222" s="212"/>
      <c r="AB222" s="212"/>
      <c r="AC222" s="212"/>
      <c r="AD222" s="212"/>
      <c r="AE222" s="212"/>
      <c r="AF222" s="212"/>
      <c r="AG222" s="212"/>
    </row>
    <row r="223" spans="3:33" ht="15" customHeight="1" x14ac:dyDescent="0.45">
      <c r="C223" s="84"/>
      <c r="D223" s="4"/>
      <c r="F223" s="41"/>
    </row>
    <row r="224" spans="3:33" ht="20.6" customHeight="1" x14ac:dyDescent="0.4">
      <c r="C224" s="202" t="s">
        <v>276</v>
      </c>
      <c r="D224" s="197"/>
      <c r="F224" s="41"/>
      <c r="G224" s="190"/>
      <c r="H224" s="190"/>
      <c r="J224" s="190"/>
      <c r="K224" s="190"/>
      <c r="L224" s="190"/>
      <c r="M224" s="190"/>
      <c r="N224" s="190"/>
      <c r="O224" s="190"/>
      <c r="P224" s="190"/>
      <c r="Q224" s="190"/>
      <c r="R224" s="190"/>
      <c r="S224" s="190"/>
      <c r="T224" s="190"/>
      <c r="U224" s="190"/>
      <c r="V224" s="190"/>
      <c r="W224" s="190"/>
      <c r="X224" s="190"/>
      <c r="Y224" s="190"/>
      <c r="Z224" s="190"/>
    </row>
    <row r="225" spans="3:34" ht="9" customHeight="1" thickBot="1" x14ac:dyDescent="0.45">
      <c r="C225" s="185"/>
      <c r="D225" s="197"/>
      <c r="F225" s="41"/>
      <c r="G225" s="190"/>
      <c r="H225" s="190"/>
      <c r="J225" s="190"/>
      <c r="K225" s="190"/>
      <c r="L225" s="190"/>
      <c r="M225" s="190"/>
      <c r="N225" s="190"/>
      <c r="O225" s="190"/>
      <c r="P225" s="190"/>
      <c r="Q225" s="190"/>
      <c r="R225" s="190"/>
      <c r="S225" s="190"/>
      <c r="T225" s="190"/>
      <c r="U225" s="190"/>
      <c r="V225" s="190"/>
      <c r="W225" s="190"/>
      <c r="X225" s="190"/>
      <c r="Y225" s="190"/>
      <c r="Z225" s="190"/>
    </row>
    <row r="226" spans="3:34" ht="18.899999999999999" customHeight="1" thickBot="1" x14ac:dyDescent="0.45">
      <c r="C226" s="265" t="str">
        <f>IF((C216&gt;D105),"  Your Imatest CoC Diameter is LARGER than your calculated Maximum Permissible CoC Diameter (which is too small to be resolved by this lens).  You should reduce your Enlargement Factor.    PLEASE GO TO STEP 5.","  Your Imatest CoC Diameter is SMALLER than needed for your Desired Final Image Resolution. It's OK to use your calculated Maximum Permissible CoC Diameter for DoF calculations with this lens.  PLEASE SKIP STEP 5.")</f>
        <v xml:space="preserve">  Your Imatest CoC Diameter is SMALLER than needed for your Desired Final Image Resolution. It's OK to use your calculated Maximum Permissible CoC Diameter for DoF calculations with this lens.  PLEASE SKIP STEP 5.</v>
      </c>
      <c r="D226" s="255"/>
      <c r="E226" s="264"/>
      <c r="F226" s="263"/>
      <c r="G226" s="263"/>
      <c r="H226" s="255"/>
      <c r="I226" s="263"/>
      <c r="J226" s="263"/>
      <c r="K226" s="263"/>
      <c r="L226" s="263"/>
      <c r="M226" s="263"/>
      <c r="N226" s="263"/>
      <c r="O226" s="263"/>
      <c r="P226" s="263"/>
      <c r="Q226" s="263"/>
      <c r="R226" s="263"/>
      <c r="S226" s="263"/>
      <c r="T226" s="263"/>
      <c r="U226" s="263"/>
      <c r="V226" s="263"/>
      <c r="W226" s="263"/>
      <c r="X226" s="263"/>
      <c r="Y226" s="263"/>
      <c r="Z226" s="255"/>
      <c r="AA226" s="255"/>
      <c r="AB226" s="255"/>
      <c r="AC226" s="255"/>
      <c r="AD226" s="255"/>
      <c r="AE226" s="255"/>
      <c r="AF226" s="255"/>
      <c r="AG226" s="258"/>
    </row>
    <row r="227" spans="3:34" ht="10.85" customHeight="1" x14ac:dyDescent="0.4">
      <c r="C227" s="203"/>
      <c r="E227" s="41"/>
      <c r="F227" s="190"/>
      <c r="G227" s="190"/>
      <c r="I227" s="190"/>
      <c r="J227" s="190"/>
      <c r="K227" s="190"/>
      <c r="L227" s="190"/>
      <c r="M227" s="190"/>
      <c r="N227" s="190"/>
      <c r="O227" s="190"/>
      <c r="P227" s="190"/>
      <c r="Q227" s="190"/>
      <c r="R227" s="190"/>
      <c r="S227" s="190"/>
      <c r="T227" s="190"/>
      <c r="U227" s="190"/>
      <c r="V227" s="190"/>
      <c r="W227" s="190"/>
      <c r="X227" s="190"/>
      <c r="Y227" s="190"/>
    </row>
    <row r="228" spans="3:34" ht="6" customHeight="1" x14ac:dyDescent="0.45">
      <c r="C228" s="208"/>
      <c r="D228" s="209"/>
      <c r="E228" s="210"/>
      <c r="F228" s="211"/>
      <c r="G228" s="210"/>
      <c r="H228" s="210"/>
      <c r="I228" s="210"/>
      <c r="J228" s="210"/>
      <c r="K228" s="210"/>
      <c r="L228" s="210"/>
      <c r="M228" s="210"/>
      <c r="N228" s="210"/>
      <c r="O228" s="210"/>
      <c r="P228" s="210"/>
      <c r="Q228" s="210"/>
      <c r="R228" s="210"/>
      <c r="S228" s="210"/>
      <c r="T228" s="210"/>
      <c r="U228" s="210"/>
      <c r="V228" s="210"/>
      <c r="W228" s="210"/>
      <c r="X228" s="210"/>
      <c r="Y228" s="210"/>
      <c r="Z228" s="210"/>
      <c r="AA228" s="212"/>
      <c r="AB228" s="212"/>
      <c r="AC228" s="212"/>
      <c r="AD228" s="212"/>
      <c r="AE228" s="212"/>
      <c r="AF228" s="212"/>
      <c r="AG228" s="212"/>
    </row>
    <row r="229" spans="3:34" ht="15" customHeight="1" x14ac:dyDescent="0.45">
      <c r="C229" s="84"/>
      <c r="D229" s="4"/>
      <c r="F229" s="41"/>
    </row>
    <row r="230" spans="3:34" ht="15" customHeight="1" x14ac:dyDescent="0.4">
      <c r="C230" s="185" t="s">
        <v>259</v>
      </c>
      <c r="D230" s="198" t="s">
        <v>269</v>
      </c>
      <c r="F230" s="41"/>
      <c r="G230" s="190"/>
      <c r="H230" s="190"/>
      <c r="J230" s="190"/>
      <c r="K230" s="190"/>
      <c r="L230" s="190"/>
      <c r="M230" s="190"/>
      <c r="N230" s="190"/>
      <c r="O230" s="190"/>
      <c r="P230" s="190"/>
      <c r="Q230" s="190"/>
      <c r="R230" s="190"/>
      <c r="S230" s="190"/>
      <c r="T230" s="190"/>
      <c r="U230" s="190"/>
      <c r="V230" s="190"/>
      <c r="W230" s="190"/>
      <c r="X230" s="190"/>
      <c r="Y230" s="190"/>
      <c r="Z230" s="190"/>
    </row>
    <row r="231" spans="3:34" ht="15" customHeight="1" x14ac:dyDescent="0.4">
      <c r="C231" s="185"/>
      <c r="D231" s="198" t="s">
        <v>270</v>
      </c>
      <c r="F231" s="41"/>
      <c r="G231" s="190"/>
      <c r="H231" s="190"/>
      <c r="J231" s="190"/>
      <c r="K231" s="190"/>
      <c r="L231" s="190"/>
      <c r="M231" s="190"/>
      <c r="N231" s="190"/>
      <c r="O231" s="190"/>
      <c r="P231" s="190"/>
      <c r="Q231" s="190"/>
      <c r="R231" s="190"/>
      <c r="S231" s="190"/>
      <c r="T231" s="190"/>
      <c r="U231" s="190"/>
      <c r="V231" s="190"/>
      <c r="W231" s="190"/>
      <c r="X231" s="190"/>
      <c r="Y231" s="190"/>
      <c r="Z231" s="190"/>
    </row>
    <row r="232" spans="3:34" ht="15" customHeight="1" x14ac:dyDescent="0.4">
      <c r="C232" s="185"/>
      <c r="D232" s="198" t="s">
        <v>260</v>
      </c>
      <c r="F232" s="41"/>
      <c r="G232" s="190"/>
      <c r="H232" s="190"/>
      <c r="J232" s="190"/>
      <c r="K232" s="190"/>
      <c r="L232" s="190"/>
      <c r="M232" s="190"/>
      <c r="N232" s="190"/>
      <c r="O232" s="190"/>
      <c r="P232" s="190"/>
      <c r="Q232" s="190"/>
      <c r="R232" s="190"/>
      <c r="S232" s="190"/>
      <c r="T232" s="190"/>
      <c r="U232" s="190"/>
      <c r="V232" s="190"/>
      <c r="W232" s="190"/>
      <c r="X232" s="190"/>
      <c r="Y232" s="190"/>
      <c r="Z232" s="190"/>
    </row>
    <row r="233" spans="3:34" ht="15" customHeight="1" x14ac:dyDescent="0.4">
      <c r="C233" s="185"/>
      <c r="D233" s="198" t="s">
        <v>261</v>
      </c>
      <c r="F233" s="41"/>
      <c r="G233" s="190"/>
      <c r="H233" s="190"/>
      <c r="J233" s="190"/>
      <c r="K233" s="190"/>
      <c r="L233" s="190"/>
      <c r="M233" s="190"/>
      <c r="N233" s="190"/>
      <c r="O233" s="190"/>
      <c r="P233" s="190"/>
      <c r="Q233" s="190"/>
      <c r="R233" s="190"/>
      <c r="S233" s="190"/>
      <c r="T233" s="190"/>
      <c r="U233" s="190"/>
      <c r="V233" s="190"/>
      <c r="W233" s="190"/>
      <c r="X233" s="190"/>
      <c r="Y233" s="190"/>
      <c r="Z233" s="190"/>
    </row>
    <row r="234" spans="3:34" ht="15" customHeight="1" x14ac:dyDescent="0.4">
      <c r="C234" s="185"/>
      <c r="D234" s="199" t="s">
        <v>271</v>
      </c>
      <c r="F234" s="41"/>
      <c r="G234" s="190"/>
      <c r="H234" s="190"/>
      <c r="J234" s="190"/>
      <c r="K234" s="190"/>
      <c r="L234" s="190"/>
      <c r="M234" s="190"/>
      <c r="N234" s="190"/>
      <c r="O234" s="190"/>
      <c r="P234" s="190"/>
      <c r="Q234" s="190"/>
      <c r="R234" s="190"/>
      <c r="S234" s="190"/>
      <c r="T234" s="190"/>
      <c r="U234" s="190"/>
      <c r="V234" s="190"/>
      <c r="W234" s="190"/>
      <c r="X234" s="190"/>
      <c r="Y234" s="190"/>
      <c r="Z234" s="190"/>
    </row>
    <row r="235" spans="3:34" ht="15" customHeight="1" thickBot="1" x14ac:dyDescent="0.45">
      <c r="C235" s="185"/>
      <c r="D235" s="198"/>
      <c r="F235" s="41"/>
      <c r="G235" s="190"/>
      <c r="H235" s="190"/>
      <c r="J235" s="190"/>
      <c r="K235" s="190"/>
      <c r="L235" s="190"/>
      <c r="M235" s="190"/>
      <c r="N235" s="190"/>
      <c r="O235" s="190"/>
      <c r="P235" s="190"/>
      <c r="Q235" s="190"/>
      <c r="R235" s="190"/>
      <c r="S235" s="190"/>
      <c r="T235" s="190"/>
      <c r="U235" s="190"/>
      <c r="V235" s="190"/>
      <c r="W235" s="190"/>
      <c r="X235" s="190"/>
      <c r="Y235" s="190"/>
      <c r="Z235" s="190"/>
    </row>
    <row r="236" spans="3:34" ht="18.899999999999999" customHeight="1" thickBot="1" x14ac:dyDescent="0.45">
      <c r="C236" s="201" t="str">
        <f>IF((C216&lt;D105),"SKIP",C31*(D105/C216))</f>
        <v>SKIP</v>
      </c>
      <c r="D236" s="261" t="s">
        <v>272</v>
      </c>
      <c r="E236" s="255"/>
      <c r="F236" s="264"/>
      <c r="G236" s="263"/>
      <c r="H236" s="263"/>
      <c r="I236" s="255"/>
      <c r="J236" s="263"/>
      <c r="K236" s="263"/>
      <c r="L236" s="263"/>
      <c r="M236" s="263"/>
      <c r="N236" s="263"/>
      <c r="O236" s="263"/>
      <c r="P236" s="263"/>
      <c r="Q236" s="263"/>
      <c r="R236" s="263"/>
      <c r="S236" s="263"/>
      <c r="T236" s="263"/>
      <c r="U236" s="263"/>
      <c r="V236" s="263"/>
      <c r="W236" s="263"/>
      <c r="X236" s="263"/>
      <c r="Y236" s="263"/>
      <c r="Z236" s="263"/>
      <c r="AA236" s="255"/>
      <c r="AB236" s="255"/>
      <c r="AC236" s="255"/>
      <c r="AD236" s="255"/>
      <c r="AE236" s="255"/>
      <c r="AF236" s="255"/>
      <c r="AG236" s="258"/>
    </row>
    <row r="237" spans="3:34" ht="15" customHeight="1" x14ac:dyDescent="0.4">
      <c r="F237" s="151"/>
    </row>
    <row r="238" spans="3:34" ht="9.9" customHeight="1" x14ac:dyDescent="0.4">
      <c r="C238" s="82"/>
      <c r="D238" s="82"/>
      <c r="E238" s="82"/>
      <c r="F238" s="152"/>
      <c r="G238" s="82"/>
      <c r="H238" s="82"/>
      <c r="I238" s="82"/>
      <c r="J238" s="82"/>
      <c r="K238" s="82"/>
      <c r="L238" s="82"/>
      <c r="M238" s="82"/>
      <c r="N238" s="82"/>
      <c r="O238" s="82"/>
      <c r="P238" s="82"/>
      <c r="Q238" s="82"/>
      <c r="R238" s="82"/>
      <c r="S238" s="82"/>
      <c r="T238" s="82"/>
      <c r="U238" s="82"/>
      <c r="V238" s="82"/>
      <c r="W238" s="82"/>
      <c r="X238" s="82"/>
      <c r="Y238" s="82"/>
      <c r="Z238" s="82"/>
      <c r="AA238" s="82"/>
      <c r="AB238" s="82"/>
      <c r="AC238" s="82"/>
      <c r="AD238" s="82"/>
      <c r="AE238" s="82"/>
      <c r="AF238" s="82"/>
      <c r="AG238" s="82"/>
      <c r="AH238" s="82"/>
    </row>
    <row r="239" spans="3:34" ht="15" customHeight="1" x14ac:dyDescent="0.4">
      <c r="F239" s="41"/>
    </row>
    <row r="240" spans="3:34" ht="15" customHeight="1" x14ac:dyDescent="0.55000000000000004">
      <c r="C240" s="150" t="s">
        <v>118</v>
      </c>
      <c r="F240" s="41"/>
    </row>
    <row r="241" spans="3:33" ht="5.25" customHeight="1" x14ac:dyDescent="0.55000000000000004">
      <c r="C241" s="150"/>
      <c r="F241" s="41"/>
    </row>
    <row r="242" spans="3:33" ht="15" customHeight="1" x14ac:dyDescent="0.45">
      <c r="D242" s="121" t="s">
        <v>220</v>
      </c>
      <c r="F242" s="41"/>
      <c r="G242" s="121" t="s">
        <v>501</v>
      </c>
    </row>
    <row r="243" spans="3:33" ht="6.9" customHeight="1" x14ac:dyDescent="0.4">
      <c r="E243" s="1"/>
      <c r="F243" s="41"/>
    </row>
    <row r="244" spans="3:33" ht="15" customHeight="1" x14ac:dyDescent="0.4">
      <c r="H244" s="129" t="s">
        <v>502</v>
      </c>
      <c r="I244" s="41"/>
      <c r="R244" s="4" t="s">
        <v>91</v>
      </c>
    </row>
    <row r="245" spans="3:33" ht="15.45" customHeight="1" thickBot="1" x14ac:dyDescent="0.45">
      <c r="F245" s="41"/>
    </row>
    <row r="246" spans="3:33" ht="20.149999999999999" customHeight="1" thickBot="1" x14ac:dyDescent="0.45">
      <c r="D246" s="69">
        <f>2*D105/0.00135383</f>
        <v>7.97736791177622</v>
      </c>
      <c r="E246" s="266" t="s">
        <v>217</v>
      </c>
      <c r="F246" s="267"/>
      <c r="G246" s="268"/>
      <c r="H246" s="268"/>
      <c r="I246" s="268"/>
      <c r="J246" s="268"/>
      <c r="K246" s="268"/>
      <c r="L246" s="268"/>
      <c r="M246" s="268"/>
      <c r="N246" s="268"/>
      <c r="O246" s="268"/>
      <c r="P246" s="268"/>
      <c r="Q246" s="268"/>
      <c r="R246" s="268"/>
      <c r="S246" s="268"/>
      <c r="T246" s="268"/>
      <c r="U246" s="268"/>
      <c r="V246" s="268"/>
      <c r="W246" s="268"/>
      <c r="X246" s="268"/>
      <c r="Y246" s="268"/>
      <c r="Z246" s="268"/>
      <c r="AA246" s="268"/>
      <c r="AB246" s="268"/>
      <c r="AC246" s="268"/>
      <c r="AD246" s="268"/>
      <c r="AE246" s="268"/>
      <c r="AF246" s="268"/>
      <c r="AG246" s="269"/>
    </row>
    <row r="247" spans="3:33" ht="15" customHeight="1" x14ac:dyDescent="0.45">
      <c r="E247" s="175" t="s">
        <v>233</v>
      </c>
      <c r="F247" s="64"/>
      <c r="G247" s="29"/>
      <c r="H247" s="29"/>
      <c r="I247" s="29"/>
      <c r="J247" s="29"/>
      <c r="K247" s="29"/>
      <c r="L247" s="29"/>
      <c r="M247" s="29"/>
      <c r="N247" s="29"/>
      <c r="O247" s="29"/>
      <c r="P247" s="29"/>
      <c r="Q247" s="29"/>
      <c r="R247" s="29"/>
      <c r="S247" s="29"/>
      <c r="T247" s="29"/>
      <c r="U247" s="29"/>
      <c r="V247" s="29"/>
      <c r="W247" s="29"/>
      <c r="X247" s="29"/>
      <c r="Y247" s="29"/>
      <c r="Z247" s="29"/>
      <c r="AA247" s="29"/>
      <c r="AB247" s="29"/>
      <c r="AC247" s="29"/>
      <c r="AD247" s="29"/>
      <c r="AE247" s="29"/>
      <c r="AF247" s="29"/>
      <c r="AG247" s="65"/>
    </row>
    <row r="248" spans="3:33" ht="15" customHeight="1" thickBot="1" x14ac:dyDescent="0.5">
      <c r="E248" s="176" t="s">
        <v>232</v>
      </c>
      <c r="F248" s="66"/>
      <c r="G248" s="67"/>
      <c r="H248" s="67"/>
      <c r="I248" s="67"/>
      <c r="J248" s="67"/>
      <c r="K248" s="67"/>
      <c r="L248" s="67"/>
      <c r="M248" s="67"/>
      <c r="N248" s="67"/>
      <c r="O248" s="67"/>
      <c r="P248" s="67"/>
      <c r="Q248" s="67"/>
      <c r="R248" s="67"/>
      <c r="S248" s="67"/>
      <c r="T248" s="67"/>
      <c r="U248" s="67"/>
      <c r="V248" s="67"/>
      <c r="W248" s="67"/>
      <c r="X248" s="67"/>
      <c r="Y248" s="67"/>
      <c r="Z248" s="67"/>
      <c r="AA248" s="67"/>
      <c r="AB248" s="67"/>
      <c r="AC248" s="67"/>
      <c r="AD248" s="67"/>
      <c r="AE248" s="67"/>
      <c r="AF248" s="67"/>
      <c r="AG248" s="68"/>
    </row>
    <row r="249" spans="3:33" ht="10.75" customHeight="1" x14ac:dyDescent="0.4">
      <c r="F249" s="41"/>
    </row>
    <row r="250" spans="3:33" ht="10.75" customHeight="1" x14ac:dyDescent="0.4">
      <c r="F250" s="41"/>
    </row>
    <row r="251" spans="3:33" ht="10.75" customHeight="1" thickBot="1" x14ac:dyDescent="0.45">
      <c r="F251" s="41"/>
    </row>
    <row r="252" spans="3:33" ht="15" customHeight="1" thickBot="1" x14ac:dyDescent="0.45">
      <c r="C252" s="368"/>
      <c r="D252" s="369"/>
      <c r="E252" s="370"/>
      <c r="F252" s="370"/>
      <c r="G252" s="370"/>
      <c r="H252" s="370"/>
      <c r="I252" s="370"/>
      <c r="J252" s="370"/>
      <c r="K252" s="370"/>
      <c r="L252" s="370"/>
      <c r="M252" s="370"/>
      <c r="N252" s="370"/>
      <c r="O252" s="370"/>
      <c r="P252" s="370"/>
      <c r="Q252" s="370"/>
      <c r="R252" s="370"/>
      <c r="S252" s="370"/>
      <c r="T252" s="370"/>
      <c r="U252" s="370"/>
      <c r="V252" s="370"/>
      <c r="W252" s="370"/>
      <c r="X252" s="370"/>
      <c r="Y252" s="370"/>
      <c r="Z252" s="370"/>
      <c r="AA252" s="370"/>
      <c r="AB252" s="370"/>
      <c r="AC252" s="370"/>
      <c r="AD252" s="370"/>
      <c r="AE252" s="370"/>
      <c r="AF252" s="371"/>
      <c r="AG252" s="372"/>
    </row>
    <row r="253" spans="3:33" s="169" customFormat="1" ht="8.15" customHeight="1" x14ac:dyDescent="0.4">
      <c r="C253" s="368"/>
      <c r="D253" s="369"/>
      <c r="E253" s="370"/>
      <c r="F253" s="370"/>
      <c r="G253" s="370"/>
      <c r="H253" s="370"/>
      <c r="I253" s="370"/>
      <c r="J253" s="370"/>
      <c r="K253" s="370"/>
      <c r="L253" s="370"/>
      <c r="M253" s="370"/>
      <c r="N253" s="370"/>
      <c r="O253" s="370"/>
      <c r="P253" s="370"/>
      <c r="Q253" s="370"/>
      <c r="R253" s="370"/>
      <c r="S253" s="370"/>
      <c r="T253" s="370"/>
      <c r="U253" s="370"/>
      <c r="V253" s="370"/>
      <c r="W253" s="370"/>
      <c r="X253" s="370"/>
      <c r="Y253" s="370"/>
      <c r="Z253" s="370"/>
      <c r="AA253" s="370"/>
      <c r="AB253" s="370"/>
      <c r="AC253" s="370"/>
      <c r="AD253" s="370"/>
      <c r="AE253" s="370"/>
      <c r="AF253" s="371"/>
      <c r="AG253" s="372"/>
    </row>
    <row r="254" spans="3:33" ht="8.6" customHeight="1" x14ac:dyDescent="0.4">
      <c r="C254" s="373"/>
      <c r="F254" s="41"/>
      <c r="AG254" s="374"/>
    </row>
    <row r="255" spans="3:33" s="169" customFormat="1" ht="8.15" customHeight="1" x14ac:dyDescent="0.4">
      <c r="C255" s="375"/>
      <c r="D255" s="365"/>
      <c r="E255" s="366"/>
      <c r="F255" s="366"/>
      <c r="G255" s="366"/>
      <c r="H255" s="366"/>
      <c r="I255" s="366"/>
      <c r="J255" s="366"/>
      <c r="K255" s="366"/>
      <c r="L255" s="366"/>
      <c r="M255" s="366"/>
      <c r="N255" s="366"/>
      <c r="O255" s="366"/>
      <c r="P255" s="366"/>
      <c r="Q255" s="366"/>
      <c r="R255" s="366"/>
      <c r="S255" s="366"/>
      <c r="T255" s="366"/>
      <c r="U255" s="366"/>
      <c r="V255" s="366"/>
      <c r="W255" s="366"/>
      <c r="X255" s="366"/>
      <c r="Y255" s="366"/>
      <c r="Z255" s="366"/>
      <c r="AA255" s="366"/>
      <c r="AB255" s="366"/>
      <c r="AC255" s="366"/>
      <c r="AD255" s="366"/>
      <c r="AE255" s="366"/>
      <c r="AF255" s="367"/>
      <c r="AG255" s="376"/>
    </row>
    <row r="256" spans="3:33" s="169" customFormat="1" ht="18.45" customHeight="1" x14ac:dyDescent="0.4">
      <c r="C256" s="375" t="s">
        <v>558</v>
      </c>
      <c r="D256" s="365"/>
      <c r="E256" s="366"/>
      <c r="F256" s="366"/>
      <c r="G256" s="366"/>
      <c r="H256" s="366"/>
      <c r="I256" s="366"/>
      <c r="J256" s="366"/>
      <c r="K256" s="366"/>
      <c r="L256" s="366"/>
      <c r="M256" s="366"/>
      <c r="N256" s="366"/>
      <c r="O256" s="366"/>
      <c r="P256" s="366"/>
      <c r="Q256" s="366"/>
      <c r="R256" s="366"/>
      <c r="S256" s="366"/>
      <c r="T256" s="366"/>
      <c r="U256" s="366"/>
      <c r="V256" s="366"/>
      <c r="W256" s="366"/>
      <c r="X256" s="366"/>
      <c r="Y256" s="366"/>
      <c r="Z256" s="366"/>
      <c r="AA256" s="366"/>
      <c r="AB256" s="366"/>
      <c r="AC256" s="366"/>
      <c r="AD256" s="366"/>
      <c r="AE256" s="366"/>
      <c r="AF256" s="367"/>
      <c r="AG256" s="376"/>
    </row>
    <row r="257" spans="3:34" s="169" customFormat="1" ht="8.15" customHeight="1" x14ac:dyDescent="0.4">
      <c r="C257" s="375"/>
      <c r="D257" s="365"/>
      <c r="E257" s="366"/>
      <c r="F257" s="366"/>
      <c r="G257" s="366"/>
      <c r="H257" s="366"/>
      <c r="I257" s="366"/>
      <c r="J257" s="366"/>
      <c r="K257" s="366"/>
      <c r="L257" s="366"/>
      <c r="M257" s="366"/>
      <c r="N257" s="366"/>
      <c r="O257" s="366"/>
      <c r="P257" s="366"/>
      <c r="Q257" s="366"/>
      <c r="R257" s="366"/>
      <c r="S257" s="366"/>
      <c r="T257" s="366"/>
      <c r="U257" s="366"/>
      <c r="V257" s="366"/>
      <c r="W257" s="366"/>
      <c r="X257" s="366"/>
      <c r="Y257" s="366"/>
      <c r="Z257" s="366"/>
      <c r="AA257" s="366"/>
      <c r="AB257" s="366"/>
      <c r="AC257" s="366"/>
      <c r="AD257" s="366"/>
      <c r="AE257" s="366"/>
      <c r="AF257" s="367"/>
      <c r="AG257" s="376"/>
    </row>
    <row r="258" spans="3:34" s="169" customFormat="1" ht="18.45" customHeight="1" x14ac:dyDescent="0.4">
      <c r="C258" s="375" t="s">
        <v>559</v>
      </c>
      <c r="D258" s="365"/>
      <c r="E258" s="366"/>
      <c r="F258" s="366"/>
      <c r="G258" s="366"/>
      <c r="H258" s="366"/>
      <c r="I258" s="366"/>
      <c r="J258" s="366"/>
      <c r="K258" s="366"/>
      <c r="L258" s="366"/>
      <c r="M258" s="366"/>
      <c r="N258" s="366"/>
      <c r="O258" s="366"/>
      <c r="P258" s="366"/>
      <c r="Q258" s="366"/>
      <c r="R258" s="366"/>
      <c r="S258" s="366"/>
      <c r="T258" s="366"/>
      <c r="U258" s="366"/>
      <c r="V258" s="366"/>
      <c r="W258" s="366"/>
      <c r="X258" s="366"/>
      <c r="Y258" s="366"/>
      <c r="Z258" s="366"/>
      <c r="AA258" s="366"/>
      <c r="AB258" s="366"/>
      <c r="AC258" s="366"/>
      <c r="AD258" s="366"/>
      <c r="AE258" s="366"/>
      <c r="AF258" s="367"/>
      <c r="AG258" s="376"/>
    </row>
    <row r="259" spans="3:34" s="169" customFormat="1" ht="12.9" customHeight="1" x14ac:dyDescent="0.4">
      <c r="C259" s="375"/>
      <c r="D259" s="365"/>
      <c r="E259" s="366"/>
      <c r="F259" s="366"/>
      <c r="G259" s="366"/>
      <c r="H259" s="366"/>
      <c r="I259" s="366"/>
      <c r="J259" s="366"/>
      <c r="K259" s="366"/>
      <c r="L259" s="366"/>
      <c r="M259" s="366"/>
      <c r="N259" s="366"/>
      <c r="O259" s="366"/>
      <c r="P259" s="366"/>
      <c r="Q259" s="366"/>
      <c r="R259" s="366"/>
      <c r="S259" s="366"/>
      <c r="T259" s="366"/>
      <c r="U259" s="366"/>
      <c r="V259" s="366"/>
      <c r="W259" s="366"/>
      <c r="X259" s="366"/>
      <c r="Y259" s="366"/>
      <c r="Z259" s="366"/>
      <c r="AA259" s="366"/>
      <c r="AB259" s="366"/>
      <c r="AC259" s="366"/>
      <c r="AD259" s="366"/>
      <c r="AE259" s="366"/>
      <c r="AF259" s="367"/>
      <c r="AG259" s="376"/>
    </row>
    <row r="260" spans="3:34" s="169" customFormat="1" ht="15" customHeight="1" x14ac:dyDescent="0.4">
      <c r="C260" s="375" t="s">
        <v>561</v>
      </c>
      <c r="D260" s="365"/>
      <c r="E260" s="366"/>
      <c r="F260" s="366"/>
      <c r="G260" s="366"/>
      <c r="H260" s="366"/>
      <c r="I260" s="366"/>
      <c r="J260" s="366"/>
      <c r="K260" s="366"/>
      <c r="L260" s="366"/>
      <c r="M260" s="366"/>
      <c r="N260" s="366"/>
      <c r="O260" s="366"/>
      <c r="P260" s="366"/>
      <c r="Q260" s="366"/>
      <c r="R260" s="366"/>
      <c r="S260" s="366"/>
      <c r="T260" s="366"/>
      <c r="U260" s="366"/>
      <c r="V260" s="366"/>
      <c r="W260" s="366"/>
      <c r="X260" s="366"/>
      <c r="Y260" s="366"/>
      <c r="Z260" s="366"/>
      <c r="AA260" s="366"/>
      <c r="AB260" s="366"/>
      <c r="AC260" s="366"/>
      <c r="AD260" s="366"/>
      <c r="AE260" s="366"/>
      <c r="AF260" s="367"/>
      <c r="AG260" s="376"/>
    </row>
    <row r="261" spans="3:34" s="169" customFormat="1" ht="20.6" customHeight="1" x14ac:dyDescent="0.4">
      <c r="C261" s="375" t="s">
        <v>560</v>
      </c>
      <c r="D261" s="365"/>
      <c r="E261" s="366"/>
      <c r="F261" s="366"/>
      <c r="G261" s="366"/>
      <c r="H261" s="366"/>
      <c r="I261" s="366"/>
      <c r="J261" s="366"/>
      <c r="K261" s="366"/>
      <c r="L261" s="366"/>
      <c r="M261" s="366"/>
      <c r="N261" s="366"/>
      <c r="O261" s="366"/>
      <c r="P261" s="366"/>
      <c r="Q261" s="366"/>
      <c r="R261" s="366"/>
      <c r="S261" s="366"/>
      <c r="T261" s="366"/>
      <c r="U261" s="366"/>
      <c r="V261" s="366"/>
      <c r="W261" s="366"/>
      <c r="X261" s="366"/>
      <c r="Y261" s="366"/>
      <c r="Z261" s="366"/>
      <c r="AA261" s="366"/>
      <c r="AB261" s="366"/>
      <c r="AC261" s="366"/>
      <c r="AD261" s="366"/>
      <c r="AE261" s="366"/>
      <c r="AF261" s="367"/>
      <c r="AG261" s="376"/>
    </row>
    <row r="262" spans="3:34" s="169" customFormat="1" ht="8.15" customHeight="1" x14ac:dyDescent="0.4">
      <c r="C262" s="375"/>
      <c r="D262" s="365"/>
      <c r="E262" s="366"/>
      <c r="F262" s="366"/>
      <c r="G262" s="366"/>
      <c r="H262" s="366"/>
      <c r="I262" s="366"/>
      <c r="J262" s="366"/>
      <c r="K262" s="366"/>
      <c r="L262" s="366"/>
      <c r="M262" s="366"/>
      <c r="N262" s="366"/>
      <c r="O262" s="366"/>
      <c r="P262" s="366"/>
      <c r="Q262" s="366"/>
      <c r="R262" s="366"/>
      <c r="S262" s="366"/>
      <c r="T262" s="366"/>
      <c r="U262" s="366"/>
      <c r="V262" s="366"/>
      <c r="W262" s="366"/>
      <c r="X262" s="366"/>
      <c r="Y262" s="366"/>
      <c r="Z262" s="366"/>
      <c r="AA262" s="366"/>
      <c r="AB262" s="366"/>
      <c r="AC262" s="366"/>
      <c r="AD262" s="366"/>
      <c r="AE262" s="366"/>
      <c r="AF262" s="367"/>
      <c r="AG262" s="376"/>
    </row>
    <row r="263" spans="3:34" ht="7.3" customHeight="1" x14ac:dyDescent="0.4">
      <c r="C263" s="373"/>
      <c r="F263" s="41"/>
      <c r="AG263" s="374"/>
    </row>
    <row r="264" spans="3:34" s="169" customFormat="1" ht="8.15" customHeight="1" thickBot="1" x14ac:dyDescent="0.45">
      <c r="C264" s="377"/>
      <c r="D264" s="378"/>
      <c r="E264" s="379"/>
      <c r="F264" s="379"/>
      <c r="G264" s="379"/>
      <c r="H264" s="379"/>
      <c r="I264" s="379"/>
      <c r="J264" s="379"/>
      <c r="K264" s="379"/>
      <c r="L264" s="379"/>
      <c r="M264" s="379"/>
      <c r="N264" s="379"/>
      <c r="O264" s="379"/>
      <c r="P264" s="379"/>
      <c r="Q264" s="379"/>
      <c r="R264" s="379"/>
      <c r="S264" s="379"/>
      <c r="T264" s="379"/>
      <c r="U264" s="379"/>
      <c r="V264" s="379"/>
      <c r="W264" s="379"/>
      <c r="X264" s="379"/>
      <c r="Y264" s="379"/>
      <c r="Z264" s="379"/>
      <c r="AA264" s="379"/>
      <c r="AB264" s="379"/>
      <c r="AC264" s="379"/>
      <c r="AD264" s="379"/>
      <c r="AE264" s="379"/>
      <c r="AF264" s="379"/>
      <c r="AG264" s="380"/>
    </row>
    <row r="265" spans="3:34" ht="15" customHeight="1" x14ac:dyDescent="0.4">
      <c r="C265" s="368"/>
      <c r="D265" s="369"/>
      <c r="E265" s="370"/>
      <c r="F265" s="370"/>
      <c r="G265" s="370"/>
      <c r="H265" s="370"/>
      <c r="I265" s="370"/>
      <c r="J265" s="370"/>
      <c r="K265" s="370"/>
      <c r="L265" s="370"/>
      <c r="M265" s="370"/>
      <c r="N265" s="370"/>
      <c r="O265" s="370"/>
      <c r="P265" s="370"/>
      <c r="Q265" s="370"/>
      <c r="R265" s="370"/>
      <c r="S265" s="370"/>
      <c r="T265" s="370"/>
      <c r="U265" s="370"/>
      <c r="V265" s="370"/>
      <c r="W265" s="370"/>
      <c r="X265" s="370"/>
      <c r="Y265" s="370"/>
      <c r="Z265" s="370"/>
      <c r="AA265" s="370"/>
      <c r="AB265" s="370"/>
      <c r="AC265" s="370"/>
      <c r="AD265" s="370"/>
      <c r="AE265" s="370"/>
      <c r="AF265" s="371"/>
      <c r="AG265" s="372"/>
    </row>
    <row r="266" spans="3:34" ht="15" customHeight="1" x14ac:dyDescent="0.4">
      <c r="C266" s="43"/>
      <c r="D266" s="33"/>
      <c r="F266" s="29"/>
    </row>
    <row r="267" spans="3:34" ht="15" customHeight="1" x14ac:dyDescent="0.4">
      <c r="C267" s="43"/>
      <c r="D267" s="33"/>
      <c r="F267" s="29"/>
    </row>
    <row r="268" spans="3:34" ht="15" customHeight="1" x14ac:dyDescent="0.4">
      <c r="C268" s="43"/>
      <c r="D268" s="33"/>
      <c r="F268" s="29"/>
    </row>
    <row r="269" spans="3:34" ht="11.6" customHeight="1" x14ac:dyDescent="0.4">
      <c r="C269" s="82"/>
      <c r="D269" s="83"/>
      <c r="E269" s="82"/>
      <c r="F269" s="82"/>
      <c r="G269" s="82"/>
      <c r="H269" s="82"/>
      <c r="I269" s="82"/>
      <c r="J269" s="82"/>
      <c r="K269" s="82"/>
      <c r="L269" s="82"/>
      <c r="M269" s="82"/>
      <c r="N269" s="82"/>
      <c r="O269" s="82"/>
      <c r="P269" s="82"/>
      <c r="Q269" s="82"/>
      <c r="R269" s="82"/>
      <c r="S269" s="82"/>
      <c r="T269" s="82"/>
      <c r="U269" s="82"/>
      <c r="V269" s="82"/>
      <c r="W269" s="82"/>
      <c r="X269" s="82"/>
      <c r="Y269" s="82"/>
      <c r="Z269" s="82"/>
      <c r="AA269" s="82"/>
      <c r="AB269" s="82"/>
      <c r="AC269" s="82"/>
      <c r="AD269" s="82"/>
      <c r="AE269" s="82"/>
      <c r="AF269" s="82"/>
      <c r="AG269" s="82"/>
      <c r="AH269" s="82"/>
    </row>
    <row r="270" spans="3:34" ht="14.6" customHeight="1" x14ac:dyDescent="0.4"/>
    <row r="271" spans="3:34" ht="23.6" customHeight="1" x14ac:dyDescent="0.4">
      <c r="C271" s="86" t="s">
        <v>391</v>
      </c>
    </row>
    <row r="272" spans="3:34" ht="23.6" customHeight="1" x14ac:dyDescent="0.4">
      <c r="C272" s="86"/>
    </row>
    <row r="273" spans="1:35" ht="14.6" customHeight="1" thickBot="1" x14ac:dyDescent="0.45"/>
    <row r="274" spans="1:35" ht="18.45" customHeight="1" thickBot="1" x14ac:dyDescent="0.45">
      <c r="C274" s="220">
        <f>D105</f>
        <v>5.4000000000000003E-3</v>
      </c>
      <c r="D274" s="270" t="s">
        <v>289</v>
      </c>
      <c r="E274" s="255"/>
      <c r="F274" s="255"/>
      <c r="G274" s="255"/>
      <c r="H274" s="255"/>
      <c r="I274" s="255"/>
      <c r="J274" s="255"/>
      <c r="K274" s="255"/>
      <c r="L274" s="255"/>
      <c r="M274" s="255"/>
      <c r="N274" s="255"/>
      <c r="O274" s="255"/>
      <c r="P274" s="258"/>
      <c r="Q274" s="255"/>
      <c r="R274" s="258"/>
    </row>
    <row r="275" spans="1:35" ht="14.6" customHeight="1" thickBot="1" x14ac:dyDescent="0.45"/>
    <row r="276" spans="1:35" ht="17.600000000000001" customHeight="1" thickBot="1" x14ac:dyDescent="0.65">
      <c r="D276" s="337">
        <v>5.4000000000000003E-3</v>
      </c>
      <c r="E276" s="177" t="s">
        <v>593</v>
      </c>
      <c r="F276" s="81"/>
      <c r="G276" s="81"/>
      <c r="H276" s="81"/>
      <c r="I276" s="81"/>
      <c r="J276" s="81"/>
      <c r="K276" s="81"/>
      <c r="L276" s="81"/>
      <c r="M276" s="81"/>
      <c r="N276" s="81"/>
      <c r="O276" s="81"/>
      <c r="P276" s="81"/>
      <c r="Q276" s="81"/>
      <c r="R276" s="81"/>
      <c r="S276" s="81"/>
      <c r="T276" s="81"/>
      <c r="U276" s="81"/>
      <c r="V276" s="81"/>
      <c r="W276" s="81"/>
      <c r="X276" s="81"/>
      <c r="Y276" s="81"/>
      <c r="Z276" s="81"/>
      <c r="AA276" s="81"/>
      <c r="AB276" s="81"/>
      <c r="AC276" s="76"/>
      <c r="AD276" s="76"/>
      <c r="AE276" s="76"/>
      <c r="AF276" s="76"/>
      <c r="AG276" s="77"/>
    </row>
    <row r="277" spans="1:35" ht="16.3" thickBot="1" x14ac:dyDescent="0.45">
      <c r="D277" s="3"/>
      <c r="E277" s="271" t="str">
        <f>IF(D276&gt;D105, " Warning:  The Near and Far Limits of your framed subject space will not satisfy your Desired Final Image Resolution,"&amp;" for the Enlargement Factor and Viewing Distance, you specifed above, but this will allow the shooting of deeper subject spaces at any given f-Number.", IF(D276&lt;D105, " Caution:  You will be striving to record a higher final image resolution than is necessary to satisfiy your Desired Final Image Resolution,"&amp;" for the Enlargement Factor and Viewing Distance you specified above. This will force the use of smaller apertures, and thus, longer exposures.", " Good: You have specified a CoC value that is equal to that which was calculated to satisfy your Desired Final Image Resolution, Enlargement Factor and Viewing Distance, as specifiied above."))</f>
        <v xml:space="preserve"> Good: You have specified a CoC value that is equal to that which was calculated to satisfy your Desired Final Image Resolution, Enlargement Factor and Viewing Distance, as specifiied above.</v>
      </c>
      <c r="F277" s="255"/>
      <c r="G277" s="255"/>
      <c r="H277" s="255"/>
      <c r="I277" s="255"/>
      <c r="J277" s="255"/>
      <c r="K277" s="255"/>
      <c r="L277" s="255"/>
      <c r="M277" s="255"/>
      <c r="N277" s="255"/>
      <c r="O277" s="255"/>
      <c r="P277" s="255"/>
      <c r="Q277" s="255"/>
      <c r="R277" s="255"/>
      <c r="S277" s="255"/>
      <c r="T277" s="255"/>
      <c r="U277" s="255"/>
      <c r="V277" s="255"/>
      <c r="W277" s="255"/>
      <c r="X277" s="255"/>
      <c r="Y277" s="255"/>
      <c r="Z277" s="255"/>
      <c r="AA277" s="255"/>
      <c r="AB277" s="255"/>
      <c r="AC277" s="255"/>
      <c r="AD277" s="255"/>
      <c r="AE277" s="255"/>
      <c r="AF277" s="255"/>
      <c r="AG277" s="258"/>
    </row>
    <row r="278" spans="1:35" ht="14.6" customHeight="1" x14ac:dyDescent="0.4"/>
    <row r="279" spans="1:35" x14ac:dyDescent="0.4">
      <c r="C279" s="3"/>
      <c r="D279" s="60"/>
      <c r="AH279" s="88"/>
      <c r="AI279" s="50"/>
    </row>
    <row r="280" spans="1:35" ht="14.6" customHeight="1" x14ac:dyDescent="0.4">
      <c r="A280" s="29"/>
      <c r="B280" s="29"/>
    </row>
    <row r="281" spans="1:35" ht="23.15" x14ac:dyDescent="0.4">
      <c r="A281" s="29"/>
      <c r="B281" s="29"/>
      <c r="C281" s="153" t="s">
        <v>553</v>
      </c>
    </row>
    <row r="282" spans="1:35" ht="6" customHeight="1" x14ac:dyDescent="0.4">
      <c r="A282" s="29"/>
      <c r="B282" s="29"/>
      <c r="C282" s="153"/>
    </row>
    <row r="283" spans="1:35" ht="12.9" customHeight="1" x14ac:dyDescent="0.4">
      <c r="A283" s="29"/>
      <c r="B283" s="29"/>
      <c r="C283" s="362" t="s">
        <v>556</v>
      </c>
      <c r="W283" s="6"/>
    </row>
    <row r="284" spans="1:35" ht="4.3" customHeight="1" x14ac:dyDescent="0.4">
      <c r="A284" s="29"/>
      <c r="B284" s="29"/>
      <c r="C284" s="347"/>
      <c r="W284" s="6"/>
    </row>
    <row r="285" spans="1:35" ht="16.75" x14ac:dyDescent="0.4">
      <c r="A285" s="29"/>
      <c r="B285" s="29"/>
      <c r="C285" s="363" t="s">
        <v>557</v>
      </c>
      <c r="W285" s="6"/>
    </row>
    <row r="286" spans="1:35" ht="8.15" customHeight="1" x14ac:dyDescent="0.4">
      <c r="A286" s="29"/>
      <c r="B286" s="29"/>
      <c r="C286" s="3"/>
      <c r="D286" s="80"/>
      <c r="W286" s="6"/>
    </row>
    <row r="287" spans="1:35" ht="8.15" customHeight="1" thickBot="1" x14ac:dyDescent="0.45">
      <c r="A287" s="29"/>
      <c r="B287" s="29"/>
      <c r="C287" s="3"/>
      <c r="D287" s="80"/>
      <c r="W287" s="6"/>
    </row>
    <row r="288" spans="1:35" ht="5.6" customHeight="1" thickBot="1" x14ac:dyDescent="0.45">
      <c r="A288" s="29"/>
      <c r="B288" s="103"/>
      <c r="C288" s="70"/>
      <c r="D288" s="101"/>
      <c r="E288" s="70"/>
      <c r="F288" s="70"/>
      <c r="G288" s="70"/>
      <c r="H288" s="70"/>
      <c r="I288" s="70"/>
      <c r="J288" s="70"/>
      <c r="K288" s="70"/>
      <c r="L288" s="70"/>
      <c r="M288" s="70"/>
      <c r="N288" s="70"/>
      <c r="O288" s="70"/>
      <c r="P288" s="70"/>
      <c r="Q288" s="70"/>
      <c r="R288" s="70"/>
      <c r="S288" s="70"/>
      <c r="T288" s="70"/>
      <c r="U288" s="70"/>
      <c r="V288" s="70"/>
      <c r="W288" s="70"/>
      <c r="X288" s="70"/>
      <c r="Y288" s="70"/>
      <c r="Z288" s="70"/>
      <c r="AA288" s="70"/>
      <c r="AB288" s="70"/>
      <c r="AC288" s="70"/>
      <c r="AD288" s="70"/>
      <c r="AE288" s="70"/>
      <c r="AF288" s="70"/>
      <c r="AG288" s="70"/>
      <c r="AH288" s="71"/>
    </row>
    <row r="289" spans="1:36" ht="18.45" thickBot="1" x14ac:dyDescent="0.45">
      <c r="A289" s="29"/>
      <c r="B289" s="104"/>
      <c r="C289" s="109"/>
      <c r="T289" s="352" t="s">
        <v>554</v>
      </c>
      <c r="U289" s="53">
        <f>$D$276</f>
        <v>5.4000000000000003E-3</v>
      </c>
      <c r="AF289" s="353" t="s">
        <v>555</v>
      </c>
      <c r="AG289" s="32">
        <f>$D$246</f>
        <v>7.97736791177622</v>
      </c>
      <c r="AH289" s="72"/>
      <c r="AJ289" s="334"/>
    </row>
    <row r="290" spans="1:36" ht="5.6" customHeight="1" thickBot="1" x14ac:dyDescent="0.45">
      <c r="A290" s="29"/>
      <c r="B290" s="104"/>
      <c r="C290" s="73"/>
      <c r="D290" s="60"/>
      <c r="E290" s="36"/>
      <c r="AH290" s="72"/>
    </row>
    <row r="291" spans="1:36" ht="15" customHeight="1" thickBot="1" x14ac:dyDescent="0.45">
      <c r="A291" s="29"/>
      <c r="B291" s="104"/>
      <c r="C291" s="22" t="s">
        <v>44</v>
      </c>
      <c r="D291" s="22" t="s">
        <v>44</v>
      </c>
      <c r="E291" s="90" t="s">
        <v>40</v>
      </c>
      <c r="F291" s="91" t="s">
        <v>40</v>
      </c>
      <c r="G291" s="92" t="s">
        <v>43</v>
      </c>
      <c r="H291" s="93"/>
      <c r="I291" s="93"/>
      <c r="J291" s="93"/>
      <c r="K291" s="93"/>
      <c r="L291" s="93"/>
      <c r="M291" s="93"/>
      <c r="N291" s="93"/>
      <c r="O291" s="93"/>
      <c r="P291" s="93"/>
      <c r="Q291" s="93"/>
      <c r="R291" s="93"/>
      <c r="S291" s="93"/>
      <c r="T291" s="93"/>
      <c r="U291" s="93"/>
      <c r="V291" s="93"/>
      <c r="W291" s="93"/>
      <c r="X291" s="93"/>
      <c r="Y291" s="93"/>
      <c r="Z291" s="93"/>
      <c r="AA291" s="93"/>
      <c r="AB291" s="93"/>
      <c r="AC291" s="93"/>
      <c r="AD291" s="93"/>
      <c r="AE291" s="93"/>
      <c r="AF291" s="93"/>
      <c r="AG291" s="94"/>
      <c r="AH291" s="72"/>
    </row>
    <row r="292" spans="1:36" ht="15" thickBot="1" x14ac:dyDescent="0.45">
      <c r="A292" s="29"/>
      <c r="B292" s="104"/>
      <c r="C292" s="332" t="s">
        <v>41</v>
      </c>
      <c r="D292" s="333" t="s">
        <v>42</v>
      </c>
      <c r="E292" s="322" t="s">
        <v>41</v>
      </c>
      <c r="F292" s="346" t="s">
        <v>42</v>
      </c>
      <c r="G292" s="354">
        <v>9</v>
      </c>
      <c r="H292" s="355">
        <v>10</v>
      </c>
      <c r="I292" s="355">
        <v>11</v>
      </c>
      <c r="J292" s="355">
        <v>12</v>
      </c>
      <c r="K292" s="355">
        <v>13</v>
      </c>
      <c r="L292" s="355">
        <v>14</v>
      </c>
      <c r="M292" s="355">
        <v>15</v>
      </c>
      <c r="N292" s="355">
        <v>16</v>
      </c>
      <c r="O292" s="355">
        <v>17</v>
      </c>
      <c r="P292" s="355">
        <v>18</v>
      </c>
      <c r="Q292" s="355">
        <v>19</v>
      </c>
      <c r="R292" s="355">
        <v>20</v>
      </c>
      <c r="S292" s="355">
        <v>21</v>
      </c>
      <c r="T292" s="355">
        <v>22</v>
      </c>
      <c r="U292" s="355">
        <v>23</v>
      </c>
      <c r="V292" s="355">
        <v>24</v>
      </c>
      <c r="W292" s="355">
        <v>25</v>
      </c>
      <c r="X292" s="355">
        <v>26</v>
      </c>
      <c r="Y292" s="355">
        <v>27</v>
      </c>
      <c r="Z292" s="355">
        <v>28</v>
      </c>
      <c r="AA292" s="355">
        <v>29</v>
      </c>
      <c r="AB292" s="355">
        <v>30</v>
      </c>
      <c r="AC292" s="355">
        <v>31</v>
      </c>
      <c r="AD292" s="355">
        <v>32</v>
      </c>
      <c r="AE292" s="355">
        <v>33</v>
      </c>
      <c r="AF292" s="355">
        <v>34</v>
      </c>
      <c r="AG292" s="356">
        <v>35</v>
      </c>
      <c r="AH292" s="72"/>
    </row>
    <row r="293" spans="1:36" x14ac:dyDescent="0.4">
      <c r="A293" s="29"/>
      <c r="B293" s="104"/>
      <c r="C293" s="272">
        <f>E293*3.28084</f>
        <v>0.410105</v>
      </c>
      <c r="D293" s="273">
        <f>F293*3.28084</f>
        <v>0.82020999999999999</v>
      </c>
      <c r="E293" s="323">
        <f>0.5*F293</f>
        <v>0.125</v>
      </c>
      <c r="F293" s="324">
        <v>0.25</v>
      </c>
      <c r="G293" s="95" t="str">
        <f t="shared" ref="G293:P302" si="0">IF(((10000-$C293)/$C293/10000/2*(G$292^2/$U$289)/304.8)&gt;(1.4142*$D$246),"D",IF(((10000-$C293)/$C293/10000/2*(G$292^2/$U$289)/304.8)&gt;(28.5*1.061231),"32.0",IF(((10000-$C293)/$C293/10000/2*(G$292^2/$U$289)/304.8)&gt;(25.4*1.061231),"28.5",IF(((10000-$C293)/$C293/10000/2*(G$292^2/$U$289)/304.8)&gt;(22.6*1.061231),"25.4",IF(((10000-$C293)/$C293/10000/2*(G$292^2/$U$289)/304.8)&gt;(20.2*1.061231),"22.6",IF(((10000-$C293)/$C293/10000/2*(G$292^2/$U$289)/304.8)&gt;(18*1.061231),"20.2",IF(((10000-$C293)/$C293/10000/2*(G$292^2/$U$289)/304.8)&gt;(16*1.061231),"18.0",IF(((10000-$C293)/$C293/10000/2*(G$292^2/$U$289)/304.8)&gt;(14.3*1.061231),"16.0",IF(((10000-$C293)/$C293/10000/2*(G$292^2/$U$289)/304.8)&gt;(12.7*1.061231),"14.3",IF(((10000-$C293)/$C293/10000/2*(G$292^2/$U$289)/304.8)&gt;(11.3*1.061231),"12.7",IF(((10000-$C293)/$C293/10000/2*(G$292^2/$U$289)/304.8)&gt;(10.1*1.061231),"11.3",IF(((10000-$C293)/$C293/10000/2*(G$292^2/$U$289)/304.8)&gt;(9*1.061231),"10.1",IF(((10000-$C293)/$C293/10000/2*(G$292^2/$U$289)/304.8)&gt;(8*1.061231),"9.0",IF(((10000-$C293)/$C293/10000/2*(G$292^2/$U$289)/304.8)&gt;(7.1*1.061231),"8.0",IF(((10000-$C293)/$C293/10000/2*(G$292^2/$U$289)/304.8)&gt;(6.3*1.061231),"7.1",IF(((10000-$C293)/$C293/10000/2*(G$292^2/$U$289)/304.8)&gt;(5.7*1.061231),"6.3",IF(((10000-$C293)/$C293/10000/2*(G$292^2/$U$289)/304.8)&gt;(5*1.061231),"5.7",IF(((10000-$C293)/$C293/10000/2*(G$292^2/$U$289)/304.8)&gt;(4.5*1.061231),"5.0",IF(((10000-$C293)/$C293/10000/2*(G$292^2/$U$289)/304.8)&gt;(4*1.061231),"4.5",IF(((10000-$C293)/$C293/10000/2*(G$292^2/$U$289)/304.8)&gt;(3.6*1.061231),"4.0",IF(((10000-$C293)/$C293/10000/2*(G$292^2/$U$289)/304.8)&gt;(3.2*1.061231),"3.6",IF(((10000-$C293)/$C293/10000/2*(G$292^2/$U$289)/304.8)&gt;(2.8*1.061231),"3.2",IF(((10000-$C293)/$C293/10000/2*(G$292^2/$U$289)/304.8)&gt;(2.5*1.061231),"2.8",IF(((10000-$C293)/$C293/10000/2*(G$292^2/$U$289)/304.8)&gt;(2.2*1.061231),"2.5",IF(((10000-$C293)/$C293/10000/2*(G$292^2/$U$289)/304.8)&gt;(2*1.061231),"2.2",IF(((10000-$C293)/$C293/10000/2*(G$292^2/$U$289)/304.8)&gt;(1.8*1.061231),"2.0",IF(((10000-$C293)/$C293/10000/2*(G$292^2/$U$289)/304.8)&gt;(1.6*1.061231),"1.8",IF(((10000-$C293)/$C293/10000/2*(G$292^2/$U$289)/304.8)&gt;(1.4*1.061231),"1.6",IF(((10000-$C293)/$C293/10000/2*(G$292^2/$U$289)/304.8)&gt;(1.3*1.061231),"1.4",IF(((10000-$C293)/$C293/10000/2*(G$292^2/$U$289)/304.8)&gt;(1.1*1.061231),"1.3",IF(((10000-$C293)/$C293/10000/2*(G$292^2/$U$289)/304.8)&gt;(1*1.061231),"1.1",(10000-$C293)/$C293/10000/2*(G$292^2/$U$289)/304.8)))))))))))))))))))))))))))))))</f>
        <v>D</v>
      </c>
      <c r="H293" s="95" t="str">
        <f t="shared" si="0"/>
        <v>D</v>
      </c>
      <c r="I293" s="95" t="str">
        <f t="shared" si="0"/>
        <v>D</v>
      </c>
      <c r="J293" s="95" t="str">
        <f t="shared" si="0"/>
        <v>D</v>
      </c>
      <c r="K293" s="95" t="str">
        <f t="shared" si="0"/>
        <v>D</v>
      </c>
      <c r="L293" s="95" t="str">
        <f t="shared" si="0"/>
        <v>D</v>
      </c>
      <c r="M293" s="95" t="str">
        <f t="shared" si="0"/>
        <v>D</v>
      </c>
      <c r="N293" s="95" t="str">
        <f t="shared" si="0"/>
        <v>D</v>
      </c>
      <c r="O293" s="95" t="str">
        <f t="shared" si="0"/>
        <v>D</v>
      </c>
      <c r="P293" s="95" t="str">
        <f t="shared" si="0"/>
        <v>D</v>
      </c>
      <c r="Q293" s="95" t="str">
        <f t="shared" ref="Q293:Z302" si="1">IF(((10000-$C293)/$C293/10000/2*(Q$292^2/$U$289)/304.8)&gt;(1.4142*$D$246),"D",IF(((10000-$C293)/$C293/10000/2*(Q$292^2/$U$289)/304.8)&gt;(28.5*1.061231),"32.0",IF(((10000-$C293)/$C293/10000/2*(Q$292^2/$U$289)/304.8)&gt;(25.4*1.061231),"28.5",IF(((10000-$C293)/$C293/10000/2*(Q$292^2/$U$289)/304.8)&gt;(22.6*1.061231),"25.4",IF(((10000-$C293)/$C293/10000/2*(Q$292^2/$U$289)/304.8)&gt;(20.2*1.061231),"22.6",IF(((10000-$C293)/$C293/10000/2*(Q$292^2/$U$289)/304.8)&gt;(18*1.061231),"20.2",IF(((10000-$C293)/$C293/10000/2*(Q$292^2/$U$289)/304.8)&gt;(16*1.061231),"18.0",IF(((10000-$C293)/$C293/10000/2*(Q$292^2/$U$289)/304.8)&gt;(14.3*1.061231),"16.0",IF(((10000-$C293)/$C293/10000/2*(Q$292^2/$U$289)/304.8)&gt;(12.7*1.061231),"14.3",IF(((10000-$C293)/$C293/10000/2*(Q$292^2/$U$289)/304.8)&gt;(11.3*1.061231),"12.7",IF(((10000-$C293)/$C293/10000/2*(Q$292^2/$U$289)/304.8)&gt;(10.1*1.061231),"11.3",IF(((10000-$C293)/$C293/10000/2*(Q$292^2/$U$289)/304.8)&gt;(9*1.061231),"10.1",IF(((10000-$C293)/$C293/10000/2*(Q$292^2/$U$289)/304.8)&gt;(8*1.061231),"9.0",IF(((10000-$C293)/$C293/10000/2*(Q$292^2/$U$289)/304.8)&gt;(7.1*1.061231),"8.0",IF(((10000-$C293)/$C293/10000/2*(Q$292^2/$U$289)/304.8)&gt;(6.3*1.061231),"7.1",IF(((10000-$C293)/$C293/10000/2*(Q$292^2/$U$289)/304.8)&gt;(5.7*1.061231),"6.3",IF(((10000-$C293)/$C293/10000/2*(Q$292^2/$U$289)/304.8)&gt;(5*1.061231),"5.7",IF(((10000-$C293)/$C293/10000/2*(Q$292^2/$U$289)/304.8)&gt;(4.5*1.061231),"5.0",IF(((10000-$C293)/$C293/10000/2*(Q$292^2/$U$289)/304.8)&gt;(4*1.061231),"4.5",IF(((10000-$C293)/$C293/10000/2*(Q$292^2/$U$289)/304.8)&gt;(3.6*1.061231),"4.0",IF(((10000-$C293)/$C293/10000/2*(Q$292^2/$U$289)/304.8)&gt;(3.2*1.061231),"3.6",IF(((10000-$C293)/$C293/10000/2*(Q$292^2/$U$289)/304.8)&gt;(2.8*1.061231),"3.2",IF(((10000-$C293)/$C293/10000/2*(Q$292^2/$U$289)/304.8)&gt;(2.5*1.061231),"2.8",IF(((10000-$C293)/$C293/10000/2*(Q$292^2/$U$289)/304.8)&gt;(2.2*1.061231),"2.5",IF(((10000-$C293)/$C293/10000/2*(Q$292^2/$U$289)/304.8)&gt;(2*1.061231),"2.2",IF(((10000-$C293)/$C293/10000/2*(Q$292^2/$U$289)/304.8)&gt;(1.8*1.061231),"2.0",IF(((10000-$C293)/$C293/10000/2*(Q$292^2/$U$289)/304.8)&gt;(1.6*1.061231),"1.8",IF(((10000-$C293)/$C293/10000/2*(Q$292^2/$U$289)/304.8)&gt;(1.4*1.061231),"1.6",IF(((10000-$C293)/$C293/10000/2*(Q$292^2/$U$289)/304.8)&gt;(1.3*1.061231),"1.4",IF(((10000-$C293)/$C293/10000/2*(Q$292^2/$U$289)/304.8)&gt;(1.1*1.061231),"1.3",IF(((10000-$C293)/$C293/10000/2*(Q$292^2/$U$289)/304.8)&gt;(1*1.061231),"1.1",(10000-$C293)/$C293/10000/2*(Q$292^2/$U$289)/304.8)))))))))))))))))))))))))))))))</f>
        <v>D</v>
      </c>
      <c r="R293" s="95" t="str">
        <f t="shared" si="1"/>
        <v>D</v>
      </c>
      <c r="S293" s="95" t="str">
        <f t="shared" si="1"/>
        <v>D</v>
      </c>
      <c r="T293" s="95" t="str">
        <f t="shared" si="1"/>
        <v>D</v>
      </c>
      <c r="U293" s="95" t="str">
        <f t="shared" si="1"/>
        <v>D</v>
      </c>
      <c r="V293" s="95" t="str">
        <f t="shared" si="1"/>
        <v>D</v>
      </c>
      <c r="W293" s="95" t="str">
        <f t="shared" si="1"/>
        <v>D</v>
      </c>
      <c r="X293" s="95" t="str">
        <f t="shared" si="1"/>
        <v>D</v>
      </c>
      <c r="Y293" s="95" t="str">
        <f t="shared" si="1"/>
        <v>D</v>
      </c>
      <c r="Z293" s="95" t="str">
        <f t="shared" si="1"/>
        <v>D</v>
      </c>
      <c r="AA293" s="95" t="str">
        <f t="shared" ref="AA293:AG302" si="2">IF(((10000-$C293)/$C293/10000/2*(AA$292^2/$U$289)/304.8)&gt;(1.4142*$D$246),"D",IF(((10000-$C293)/$C293/10000/2*(AA$292^2/$U$289)/304.8)&gt;(28.5*1.061231),"32.0",IF(((10000-$C293)/$C293/10000/2*(AA$292^2/$U$289)/304.8)&gt;(25.4*1.061231),"28.5",IF(((10000-$C293)/$C293/10000/2*(AA$292^2/$U$289)/304.8)&gt;(22.6*1.061231),"25.4",IF(((10000-$C293)/$C293/10000/2*(AA$292^2/$U$289)/304.8)&gt;(20.2*1.061231),"22.6",IF(((10000-$C293)/$C293/10000/2*(AA$292^2/$U$289)/304.8)&gt;(18*1.061231),"20.2",IF(((10000-$C293)/$C293/10000/2*(AA$292^2/$U$289)/304.8)&gt;(16*1.061231),"18.0",IF(((10000-$C293)/$C293/10000/2*(AA$292^2/$U$289)/304.8)&gt;(14.3*1.061231),"16.0",IF(((10000-$C293)/$C293/10000/2*(AA$292^2/$U$289)/304.8)&gt;(12.7*1.061231),"14.3",IF(((10000-$C293)/$C293/10000/2*(AA$292^2/$U$289)/304.8)&gt;(11.3*1.061231),"12.7",IF(((10000-$C293)/$C293/10000/2*(AA$292^2/$U$289)/304.8)&gt;(10.1*1.061231),"11.3",IF(((10000-$C293)/$C293/10000/2*(AA$292^2/$U$289)/304.8)&gt;(9*1.061231),"10.1",IF(((10000-$C293)/$C293/10000/2*(AA$292^2/$U$289)/304.8)&gt;(8*1.061231),"9.0",IF(((10000-$C293)/$C293/10000/2*(AA$292^2/$U$289)/304.8)&gt;(7.1*1.061231),"8.0",IF(((10000-$C293)/$C293/10000/2*(AA$292^2/$U$289)/304.8)&gt;(6.3*1.061231),"7.1",IF(((10000-$C293)/$C293/10000/2*(AA$292^2/$U$289)/304.8)&gt;(5.7*1.061231),"6.3",IF(((10000-$C293)/$C293/10000/2*(AA$292^2/$U$289)/304.8)&gt;(5*1.061231),"5.7",IF(((10000-$C293)/$C293/10000/2*(AA$292^2/$U$289)/304.8)&gt;(4.5*1.061231),"5.0",IF(((10000-$C293)/$C293/10000/2*(AA$292^2/$U$289)/304.8)&gt;(4*1.061231),"4.5",IF(((10000-$C293)/$C293/10000/2*(AA$292^2/$U$289)/304.8)&gt;(3.6*1.061231),"4.0",IF(((10000-$C293)/$C293/10000/2*(AA$292^2/$U$289)/304.8)&gt;(3.2*1.061231),"3.6",IF(((10000-$C293)/$C293/10000/2*(AA$292^2/$U$289)/304.8)&gt;(2.8*1.061231),"3.2",IF(((10000-$C293)/$C293/10000/2*(AA$292^2/$U$289)/304.8)&gt;(2.5*1.061231),"2.8",IF(((10000-$C293)/$C293/10000/2*(AA$292^2/$U$289)/304.8)&gt;(2.2*1.061231),"2.5",IF(((10000-$C293)/$C293/10000/2*(AA$292^2/$U$289)/304.8)&gt;(2*1.061231),"2.2",IF(((10000-$C293)/$C293/10000/2*(AA$292^2/$U$289)/304.8)&gt;(1.8*1.061231),"2.0",IF(((10000-$C293)/$C293/10000/2*(AA$292^2/$U$289)/304.8)&gt;(1.6*1.061231),"1.8",IF(((10000-$C293)/$C293/10000/2*(AA$292^2/$U$289)/304.8)&gt;(1.4*1.061231),"1.6",IF(((10000-$C293)/$C293/10000/2*(AA$292^2/$U$289)/304.8)&gt;(1.3*1.061231),"1.4",IF(((10000-$C293)/$C293/10000/2*(AA$292^2/$U$289)/304.8)&gt;(1.1*1.061231),"1.3",IF(((10000-$C293)/$C293/10000/2*(AA$292^2/$U$289)/304.8)&gt;(1*1.061231),"1.1",(10000-$C293)/$C293/10000/2*(AA$292^2/$U$289)/304.8)))))))))))))))))))))))))))))))</f>
        <v>D</v>
      </c>
      <c r="AB293" s="95" t="str">
        <f t="shared" si="2"/>
        <v>D</v>
      </c>
      <c r="AC293" s="95" t="str">
        <f t="shared" si="2"/>
        <v>D</v>
      </c>
      <c r="AD293" s="95" t="str">
        <f t="shared" si="2"/>
        <v>D</v>
      </c>
      <c r="AE293" s="95" t="str">
        <f t="shared" si="2"/>
        <v>D</v>
      </c>
      <c r="AF293" s="95" t="str">
        <f t="shared" si="2"/>
        <v>D</v>
      </c>
      <c r="AG293" s="95" t="str">
        <f t="shared" si="2"/>
        <v>D</v>
      </c>
      <c r="AH293" s="72"/>
    </row>
    <row r="294" spans="1:36" x14ac:dyDescent="0.4">
      <c r="A294" s="29"/>
      <c r="B294" s="104"/>
      <c r="C294" s="328">
        <f t="shared" ref="C294:D317" si="3">E294*3.28084</f>
        <v>0.82020999999999999</v>
      </c>
      <c r="D294" s="329">
        <f t="shared" si="3"/>
        <v>1.64042</v>
      </c>
      <c r="E294" s="323">
        <f t="shared" ref="E294:E357" si="4">0.5*F294</f>
        <v>0.25</v>
      </c>
      <c r="F294" s="324">
        <v>0.5</v>
      </c>
      <c r="G294" s="95" t="str">
        <f t="shared" si="0"/>
        <v>D</v>
      </c>
      <c r="H294" s="95" t="str">
        <f t="shared" si="0"/>
        <v>D</v>
      </c>
      <c r="I294" s="95" t="str">
        <f t="shared" si="0"/>
        <v>D</v>
      </c>
      <c r="J294" s="95" t="str">
        <f t="shared" si="0"/>
        <v>D</v>
      </c>
      <c r="K294" s="95" t="str">
        <f t="shared" si="0"/>
        <v>D</v>
      </c>
      <c r="L294" s="95" t="str">
        <f t="shared" si="0"/>
        <v>D</v>
      </c>
      <c r="M294" s="95" t="str">
        <f t="shared" si="0"/>
        <v>D</v>
      </c>
      <c r="N294" s="95" t="str">
        <f t="shared" si="0"/>
        <v>D</v>
      </c>
      <c r="O294" s="95" t="str">
        <f t="shared" si="0"/>
        <v>D</v>
      </c>
      <c r="P294" s="95" t="str">
        <f t="shared" si="0"/>
        <v>D</v>
      </c>
      <c r="Q294" s="95" t="str">
        <f t="shared" si="1"/>
        <v>D</v>
      </c>
      <c r="R294" s="95" t="str">
        <f t="shared" si="1"/>
        <v>D</v>
      </c>
      <c r="S294" s="95" t="str">
        <f t="shared" si="1"/>
        <v>D</v>
      </c>
      <c r="T294" s="95" t="str">
        <f t="shared" si="1"/>
        <v>D</v>
      </c>
      <c r="U294" s="95" t="str">
        <f t="shared" si="1"/>
        <v>D</v>
      </c>
      <c r="V294" s="95" t="str">
        <f t="shared" si="1"/>
        <v>D</v>
      </c>
      <c r="W294" s="95" t="str">
        <f t="shared" si="1"/>
        <v>D</v>
      </c>
      <c r="X294" s="95" t="str">
        <f t="shared" si="1"/>
        <v>D</v>
      </c>
      <c r="Y294" s="95" t="str">
        <f t="shared" si="1"/>
        <v>D</v>
      </c>
      <c r="Z294" s="95" t="str">
        <f t="shared" si="1"/>
        <v>D</v>
      </c>
      <c r="AA294" s="95" t="str">
        <f t="shared" si="2"/>
        <v>D</v>
      </c>
      <c r="AB294" s="95" t="str">
        <f t="shared" si="2"/>
        <v>D</v>
      </c>
      <c r="AC294" s="95" t="str">
        <f t="shared" si="2"/>
        <v>D</v>
      </c>
      <c r="AD294" s="95" t="str">
        <f t="shared" si="2"/>
        <v>D</v>
      </c>
      <c r="AE294" s="95" t="str">
        <f t="shared" si="2"/>
        <v>D</v>
      </c>
      <c r="AF294" s="95" t="str">
        <f t="shared" si="2"/>
        <v>D</v>
      </c>
      <c r="AG294" s="95" t="str">
        <f t="shared" si="2"/>
        <v>D</v>
      </c>
      <c r="AH294" s="72"/>
    </row>
    <row r="295" spans="1:36" x14ac:dyDescent="0.4">
      <c r="A295" s="29"/>
      <c r="B295" s="104"/>
      <c r="C295" s="328">
        <f t="shared" si="3"/>
        <v>1.230315</v>
      </c>
      <c r="D295" s="329">
        <f t="shared" si="3"/>
        <v>2.4606300000000001</v>
      </c>
      <c r="E295" s="323">
        <f t="shared" si="4"/>
        <v>0.375</v>
      </c>
      <c r="F295" s="324">
        <v>0.75</v>
      </c>
      <c r="G295" s="95" t="str">
        <f t="shared" si="0"/>
        <v>D</v>
      </c>
      <c r="H295" s="95" t="str">
        <f t="shared" si="0"/>
        <v>D</v>
      </c>
      <c r="I295" s="95" t="str">
        <f t="shared" si="0"/>
        <v>D</v>
      </c>
      <c r="J295" s="95" t="str">
        <f t="shared" si="0"/>
        <v>D</v>
      </c>
      <c r="K295" s="95" t="str">
        <f t="shared" si="0"/>
        <v>D</v>
      </c>
      <c r="L295" s="95" t="str">
        <f t="shared" si="0"/>
        <v>D</v>
      </c>
      <c r="M295" s="95" t="str">
        <f t="shared" si="0"/>
        <v>D</v>
      </c>
      <c r="N295" s="95" t="str">
        <f t="shared" si="0"/>
        <v>D</v>
      </c>
      <c r="O295" s="95" t="str">
        <f t="shared" si="0"/>
        <v>D</v>
      </c>
      <c r="P295" s="95" t="str">
        <f t="shared" si="0"/>
        <v>D</v>
      </c>
      <c r="Q295" s="95" t="str">
        <f t="shared" si="1"/>
        <v>D</v>
      </c>
      <c r="R295" s="95" t="str">
        <f t="shared" si="1"/>
        <v>D</v>
      </c>
      <c r="S295" s="95" t="str">
        <f t="shared" si="1"/>
        <v>D</v>
      </c>
      <c r="T295" s="95" t="str">
        <f t="shared" si="1"/>
        <v>D</v>
      </c>
      <c r="U295" s="95" t="str">
        <f t="shared" si="1"/>
        <v>D</v>
      </c>
      <c r="V295" s="95" t="str">
        <f t="shared" si="1"/>
        <v>D</v>
      </c>
      <c r="W295" s="95" t="str">
        <f t="shared" si="1"/>
        <v>D</v>
      </c>
      <c r="X295" s="95" t="str">
        <f t="shared" si="1"/>
        <v>D</v>
      </c>
      <c r="Y295" s="95" t="str">
        <f t="shared" si="1"/>
        <v>D</v>
      </c>
      <c r="Z295" s="95" t="str">
        <f t="shared" si="1"/>
        <v>D</v>
      </c>
      <c r="AA295" s="95" t="str">
        <f t="shared" si="2"/>
        <v>D</v>
      </c>
      <c r="AB295" s="95" t="str">
        <f t="shared" si="2"/>
        <v>D</v>
      </c>
      <c r="AC295" s="95" t="str">
        <f t="shared" si="2"/>
        <v>D</v>
      </c>
      <c r="AD295" s="95" t="str">
        <f t="shared" si="2"/>
        <v>D</v>
      </c>
      <c r="AE295" s="95" t="str">
        <f t="shared" si="2"/>
        <v>D</v>
      </c>
      <c r="AF295" s="95" t="str">
        <f t="shared" si="2"/>
        <v>D</v>
      </c>
      <c r="AG295" s="95" t="str">
        <f t="shared" si="2"/>
        <v>D</v>
      </c>
      <c r="AH295" s="72"/>
    </row>
    <row r="296" spans="1:36" x14ac:dyDescent="0.4">
      <c r="A296" s="29"/>
      <c r="B296" s="104"/>
      <c r="C296" s="328">
        <f t="shared" si="3"/>
        <v>1.64042</v>
      </c>
      <c r="D296" s="329">
        <f t="shared" si="3"/>
        <v>3.28084</v>
      </c>
      <c r="E296" s="323">
        <f t="shared" si="4"/>
        <v>0.5</v>
      </c>
      <c r="F296" s="324">
        <v>1</v>
      </c>
      <c r="G296" s="95" t="str">
        <f t="shared" si="0"/>
        <v>D</v>
      </c>
      <c r="H296" s="95" t="str">
        <f t="shared" si="0"/>
        <v>D</v>
      </c>
      <c r="I296" s="95" t="str">
        <f t="shared" si="0"/>
        <v>D</v>
      </c>
      <c r="J296" s="95" t="str">
        <f t="shared" si="0"/>
        <v>D</v>
      </c>
      <c r="K296" s="95" t="str">
        <f t="shared" si="0"/>
        <v>D</v>
      </c>
      <c r="L296" s="95" t="str">
        <f t="shared" si="0"/>
        <v>D</v>
      </c>
      <c r="M296" s="95" t="str">
        <f t="shared" si="0"/>
        <v>D</v>
      </c>
      <c r="N296" s="95" t="str">
        <f t="shared" si="0"/>
        <v>D</v>
      </c>
      <c r="O296" s="95" t="str">
        <f t="shared" si="0"/>
        <v>D</v>
      </c>
      <c r="P296" s="95" t="str">
        <f t="shared" si="0"/>
        <v>D</v>
      </c>
      <c r="Q296" s="95" t="str">
        <f t="shared" si="1"/>
        <v>D</v>
      </c>
      <c r="R296" s="95" t="str">
        <f t="shared" si="1"/>
        <v>D</v>
      </c>
      <c r="S296" s="95" t="str">
        <f t="shared" si="1"/>
        <v>D</v>
      </c>
      <c r="T296" s="95" t="str">
        <f t="shared" si="1"/>
        <v>D</v>
      </c>
      <c r="U296" s="95" t="str">
        <f t="shared" si="1"/>
        <v>D</v>
      </c>
      <c r="V296" s="95" t="str">
        <f t="shared" si="1"/>
        <v>D</v>
      </c>
      <c r="W296" s="95" t="str">
        <f t="shared" si="1"/>
        <v>D</v>
      </c>
      <c r="X296" s="95" t="str">
        <f t="shared" si="1"/>
        <v>D</v>
      </c>
      <c r="Y296" s="95" t="str">
        <f t="shared" si="1"/>
        <v>D</v>
      </c>
      <c r="Z296" s="95" t="str">
        <f t="shared" si="1"/>
        <v>D</v>
      </c>
      <c r="AA296" s="95" t="str">
        <f t="shared" si="2"/>
        <v>D</v>
      </c>
      <c r="AB296" s="95" t="str">
        <f t="shared" si="2"/>
        <v>D</v>
      </c>
      <c r="AC296" s="95" t="str">
        <f t="shared" si="2"/>
        <v>D</v>
      </c>
      <c r="AD296" s="95" t="str">
        <f t="shared" si="2"/>
        <v>D</v>
      </c>
      <c r="AE296" s="95" t="str">
        <f t="shared" si="2"/>
        <v>D</v>
      </c>
      <c r="AF296" s="95" t="str">
        <f t="shared" si="2"/>
        <v>D</v>
      </c>
      <c r="AG296" s="95" t="str">
        <f t="shared" si="2"/>
        <v>D</v>
      </c>
      <c r="AH296" s="72"/>
    </row>
    <row r="297" spans="1:36" x14ac:dyDescent="0.4">
      <c r="A297" s="29"/>
      <c r="B297" s="104"/>
      <c r="C297" s="328">
        <f t="shared" si="3"/>
        <v>2.0505249999999999</v>
      </c>
      <c r="D297" s="329">
        <f t="shared" si="3"/>
        <v>4.1010499999999999</v>
      </c>
      <c r="E297" s="323">
        <f t="shared" si="4"/>
        <v>0.625</v>
      </c>
      <c r="F297" s="324">
        <v>1.25</v>
      </c>
      <c r="G297" s="95" t="str">
        <f t="shared" si="0"/>
        <v>D</v>
      </c>
      <c r="H297" s="95" t="str">
        <f t="shared" si="0"/>
        <v>D</v>
      </c>
      <c r="I297" s="95" t="str">
        <f t="shared" si="0"/>
        <v>D</v>
      </c>
      <c r="J297" s="95" t="str">
        <f t="shared" si="0"/>
        <v>D</v>
      </c>
      <c r="K297" s="95" t="str">
        <f t="shared" si="0"/>
        <v>D</v>
      </c>
      <c r="L297" s="95" t="str">
        <f t="shared" si="0"/>
        <v>D</v>
      </c>
      <c r="M297" s="95" t="str">
        <f t="shared" si="0"/>
        <v>D</v>
      </c>
      <c r="N297" s="95" t="str">
        <f t="shared" si="0"/>
        <v>D</v>
      </c>
      <c r="O297" s="95" t="str">
        <f t="shared" si="0"/>
        <v>D</v>
      </c>
      <c r="P297" s="95" t="str">
        <f t="shared" si="0"/>
        <v>D</v>
      </c>
      <c r="Q297" s="95" t="str">
        <f t="shared" si="1"/>
        <v>D</v>
      </c>
      <c r="R297" s="95" t="str">
        <f t="shared" si="1"/>
        <v>D</v>
      </c>
      <c r="S297" s="95" t="str">
        <f t="shared" si="1"/>
        <v>D</v>
      </c>
      <c r="T297" s="95" t="str">
        <f t="shared" si="1"/>
        <v>D</v>
      </c>
      <c r="U297" s="95" t="str">
        <f t="shared" si="1"/>
        <v>D</v>
      </c>
      <c r="V297" s="95" t="str">
        <f t="shared" si="1"/>
        <v>D</v>
      </c>
      <c r="W297" s="95" t="str">
        <f t="shared" si="1"/>
        <v>D</v>
      </c>
      <c r="X297" s="95" t="str">
        <f t="shared" si="1"/>
        <v>D</v>
      </c>
      <c r="Y297" s="95" t="str">
        <f t="shared" si="1"/>
        <v>D</v>
      </c>
      <c r="Z297" s="95" t="str">
        <f t="shared" si="1"/>
        <v>D</v>
      </c>
      <c r="AA297" s="95" t="str">
        <f t="shared" si="2"/>
        <v>D</v>
      </c>
      <c r="AB297" s="95" t="str">
        <f t="shared" si="2"/>
        <v>D</v>
      </c>
      <c r="AC297" s="95" t="str">
        <f t="shared" si="2"/>
        <v>D</v>
      </c>
      <c r="AD297" s="95" t="str">
        <f t="shared" si="2"/>
        <v>D</v>
      </c>
      <c r="AE297" s="95" t="str">
        <f t="shared" si="2"/>
        <v>D</v>
      </c>
      <c r="AF297" s="95" t="str">
        <f t="shared" si="2"/>
        <v>D</v>
      </c>
      <c r="AG297" s="95" t="str">
        <f t="shared" si="2"/>
        <v>D</v>
      </c>
      <c r="AH297" s="72"/>
    </row>
    <row r="298" spans="1:36" x14ac:dyDescent="0.4">
      <c r="A298" s="29"/>
      <c r="B298" s="104"/>
      <c r="C298" s="328">
        <f t="shared" si="3"/>
        <v>2.4606300000000001</v>
      </c>
      <c r="D298" s="329">
        <f t="shared" si="3"/>
        <v>4.9212600000000002</v>
      </c>
      <c r="E298" s="323">
        <f t="shared" si="4"/>
        <v>0.75</v>
      </c>
      <c r="F298" s="324">
        <v>1.5</v>
      </c>
      <c r="G298" s="95" t="str">
        <f t="shared" si="0"/>
        <v>10.1</v>
      </c>
      <c r="H298" s="95" t="str">
        <f t="shared" si="0"/>
        <v>D</v>
      </c>
      <c r="I298" s="95" t="str">
        <f t="shared" si="0"/>
        <v>D</v>
      </c>
      <c r="J298" s="95" t="str">
        <f t="shared" si="0"/>
        <v>D</v>
      </c>
      <c r="K298" s="95" t="str">
        <f t="shared" si="0"/>
        <v>D</v>
      </c>
      <c r="L298" s="95" t="str">
        <f t="shared" si="0"/>
        <v>D</v>
      </c>
      <c r="M298" s="95" t="str">
        <f t="shared" si="0"/>
        <v>D</v>
      </c>
      <c r="N298" s="95" t="str">
        <f t="shared" si="0"/>
        <v>D</v>
      </c>
      <c r="O298" s="95" t="str">
        <f t="shared" si="0"/>
        <v>D</v>
      </c>
      <c r="P298" s="95" t="str">
        <f t="shared" si="0"/>
        <v>D</v>
      </c>
      <c r="Q298" s="95" t="str">
        <f t="shared" si="1"/>
        <v>D</v>
      </c>
      <c r="R298" s="95" t="str">
        <f t="shared" si="1"/>
        <v>D</v>
      </c>
      <c r="S298" s="95" t="str">
        <f t="shared" si="1"/>
        <v>D</v>
      </c>
      <c r="T298" s="95" t="str">
        <f t="shared" si="1"/>
        <v>D</v>
      </c>
      <c r="U298" s="95" t="str">
        <f t="shared" si="1"/>
        <v>D</v>
      </c>
      <c r="V298" s="95" t="str">
        <f t="shared" si="1"/>
        <v>D</v>
      </c>
      <c r="W298" s="95" t="str">
        <f t="shared" si="1"/>
        <v>D</v>
      </c>
      <c r="X298" s="95" t="str">
        <f t="shared" si="1"/>
        <v>D</v>
      </c>
      <c r="Y298" s="95" t="str">
        <f t="shared" si="1"/>
        <v>D</v>
      </c>
      <c r="Z298" s="95" t="str">
        <f t="shared" si="1"/>
        <v>D</v>
      </c>
      <c r="AA298" s="95" t="str">
        <f t="shared" si="2"/>
        <v>D</v>
      </c>
      <c r="AB298" s="95" t="str">
        <f t="shared" si="2"/>
        <v>D</v>
      </c>
      <c r="AC298" s="95" t="str">
        <f t="shared" si="2"/>
        <v>D</v>
      </c>
      <c r="AD298" s="95" t="str">
        <f t="shared" si="2"/>
        <v>D</v>
      </c>
      <c r="AE298" s="95" t="str">
        <f t="shared" si="2"/>
        <v>D</v>
      </c>
      <c r="AF298" s="95" t="str">
        <f t="shared" si="2"/>
        <v>D</v>
      </c>
      <c r="AG298" s="95" t="str">
        <f t="shared" si="2"/>
        <v>D</v>
      </c>
      <c r="AH298" s="72"/>
    </row>
    <row r="299" spans="1:36" x14ac:dyDescent="0.4">
      <c r="A299" s="29"/>
      <c r="B299" s="104"/>
      <c r="C299" s="328">
        <f t="shared" si="3"/>
        <v>2.8707349999999998</v>
      </c>
      <c r="D299" s="329">
        <f t="shared" si="3"/>
        <v>5.7414699999999996</v>
      </c>
      <c r="E299" s="323">
        <f t="shared" si="4"/>
        <v>0.875</v>
      </c>
      <c r="F299" s="324">
        <v>1.75</v>
      </c>
      <c r="G299" s="95" t="str">
        <f t="shared" si="0"/>
        <v>9.0</v>
      </c>
      <c r="H299" s="95" t="str">
        <f t="shared" si="0"/>
        <v>10.1</v>
      </c>
      <c r="I299" s="95" t="str">
        <f t="shared" si="0"/>
        <v>D</v>
      </c>
      <c r="J299" s="95" t="str">
        <f t="shared" si="0"/>
        <v>D</v>
      </c>
      <c r="K299" s="95" t="str">
        <f t="shared" si="0"/>
        <v>D</v>
      </c>
      <c r="L299" s="95" t="str">
        <f t="shared" si="0"/>
        <v>D</v>
      </c>
      <c r="M299" s="95" t="str">
        <f t="shared" si="0"/>
        <v>D</v>
      </c>
      <c r="N299" s="95" t="str">
        <f t="shared" si="0"/>
        <v>D</v>
      </c>
      <c r="O299" s="95" t="str">
        <f t="shared" si="0"/>
        <v>D</v>
      </c>
      <c r="P299" s="95" t="str">
        <f t="shared" si="0"/>
        <v>D</v>
      </c>
      <c r="Q299" s="95" t="str">
        <f t="shared" si="1"/>
        <v>D</v>
      </c>
      <c r="R299" s="95" t="str">
        <f t="shared" si="1"/>
        <v>D</v>
      </c>
      <c r="S299" s="95" t="str">
        <f t="shared" si="1"/>
        <v>D</v>
      </c>
      <c r="T299" s="95" t="str">
        <f t="shared" si="1"/>
        <v>D</v>
      </c>
      <c r="U299" s="95" t="str">
        <f t="shared" si="1"/>
        <v>D</v>
      </c>
      <c r="V299" s="95" t="str">
        <f t="shared" si="1"/>
        <v>D</v>
      </c>
      <c r="W299" s="95" t="str">
        <f t="shared" si="1"/>
        <v>D</v>
      </c>
      <c r="X299" s="95" t="str">
        <f t="shared" si="1"/>
        <v>D</v>
      </c>
      <c r="Y299" s="95" t="str">
        <f t="shared" si="1"/>
        <v>D</v>
      </c>
      <c r="Z299" s="95" t="str">
        <f t="shared" si="1"/>
        <v>D</v>
      </c>
      <c r="AA299" s="95" t="str">
        <f t="shared" si="2"/>
        <v>D</v>
      </c>
      <c r="AB299" s="95" t="str">
        <f t="shared" si="2"/>
        <v>D</v>
      </c>
      <c r="AC299" s="95" t="str">
        <f t="shared" si="2"/>
        <v>D</v>
      </c>
      <c r="AD299" s="95" t="str">
        <f t="shared" si="2"/>
        <v>D</v>
      </c>
      <c r="AE299" s="95" t="str">
        <f t="shared" si="2"/>
        <v>D</v>
      </c>
      <c r="AF299" s="95" t="str">
        <f t="shared" si="2"/>
        <v>D</v>
      </c>
      <c r="AG299" s="95" t="str">
        <f t="shared" si="2"/>
        <v>D</v>
      </c>
      <c r="AH299" s="72"/>
    </row>
    <row r="300" spans="1:36" x14ac:dyDescent="0.4">
      <c r="A300" s="29"/>
      <c r="B300" s="104"/>
      <c r="C300" s="328">
        <f t="shared" si="3"/>
        <v>3.28084</v>
      </c>
      <c r="D300" s="329">
        <f t="shared" si="3"/>
        <v>6.56168</v>
      </c>
      <c r="E300" s="323">
        <f t="shared" si="4"/>
        <v>1</v>
      </c>
      <c r="F300" s="324">
        <v>2</v>
      </c>
      <c r="G300" s="95" t="str">
        <f t="shared" si="0"/>
        <v>7.1</v>
      </c>
      <c r="H300" s="95" t="str">
        <f t="shared" si="0"/>
        <v>9.0</v>
      </c>
      <c r="I300" s="95" t="str">
        <f t="shared" si="0"/>
        <v>11.3</v>
      </c>
      <c r="J300" s="95" t="str">
        <f t="shared" si="0"/>
        <v>D</v>
      </c>
      <c r="K300" s="95" t="str">
        <f t="shared" si="0"/>
        <v>D</v>
      </c>
      <c r="L300" s="95" t="str">
        <f t="shared" si="0"/>
        <v>D</v>
      </c>
      <c r="M300" s="95" t="str">
        <f t="shared" si="0"/>
        <v>D</v>
      </c>
      <c r="N300" s="95" t="str">
        <f t="shared" si="0"/>
        <v>D</v>
      </c>
      <c r="O300" s="95" t="str">
        <f t="shared" si="0"/>
        <v>D</v>
      </c>
      <c r="P300" s="95" t="str">
        <f t="shared" si="0"/>
        <v>D</v>
      </c>
      <c r="Q300" s="95" t="str">
        <f t="shared" si="1"/>
        <v>D</v>
      </c>
      <c r="R300" s="95" t="str">
        <f t="shared" si="1"/>
        <v>D</v>
      </c>
      <c r="S300" s="95" t="str">
        <f t="shared" si="1"/>
        <v>D</v>
      </c>
      <c r="T300" s="95" t="str">
        <f t="shared" si="1"/>
        <v>D</v>
      </c>
      <c r="U300" s="95" t="str">
        <f t="shared" si="1"/>
        <v>D</v>
      </c>
      <c r="V300" s="95" t="str">
        <f t="shared" si="1"/>
        <v>D</v>
      </c>
      <c r="W300" s="95" t="str">
        <f t="shared" si="1"/>
        <v>D</v>
      </c>
      <c r="X300" s="95" t="str">
        <f t="shared" si="1"/>
        <v>D</v>
      </c>
      <c r="Y300" s="95" t="str">
        <f t="shared" si="1"/>
        <v>D</v>
      </c>
      <c r="Z300" s="95" t="str">
        <f t="shared" si="1"/>
        <v>D</v>
      </c>
      <c r="AA300" s="95" t="str">
        <f t="shared" si="2"/>
        <v>D</v>
      </c>
      <c r="AB300" s="95" t="str">
        <f t="shared" si="2"/>
        <v>D</v>
      </c>
      <c r="AC300" s="95" t="str">
        <f t="shared" si="2"/>
        <v>D</v>
      </c>
      <c r="AD300" s="95" t="str">
        <f t="shared" si="2"/>
        <v>D</v>
      </c>
      <c r="AE300" s="95" t="str">
        <f t="shared" si="2"/>
        <v>D</v>
      </c>
      <c r="AF300" s="95" t="str">
        <f t="shared" si="2"/>
        <v>D</v>
      </c>
      <c r="AG300" s="95" t="str">
        <f t="shared" si="2"/>
        <v>D</v>
      </c>
      <c r="AH300" s="72"/>
    </row>
    <row r="301" spans="1:36" x14ac:dyDescent="0.4">
      <c r="A301" s="29"/>
      <c r="B301" s="104"/>
      <c r="C301" s="328">
        <f t="shared" si="3"/>
        <v>3.6909450000000001</v>
      </c>
      <c r="D301" s="329">
        <f t="shared" si="3"/>
        <v>7.3818900000000003</v>
      </c>
      <c r="E301" s="323">
        <f t="shared" si="4"/>
        <v>1.125</v>
      </c>
      <c r="F301" s="324">
        <v>2.25</v>
      </c>
      <c r="G301" s="95" t="str">
        <f t="shared" si="0"/>
        <v>6.3</v>
      </c>
      <c r="H301" s="95" t="str">
        <f t="shared" si="0"/>
        <v>8.0</v>
      </c>
      <c r="I301" s="95" t="str">
        <f t="shared" si="0"/>
        <v>10.1</v>
      </c>
      <c r="J301" s="95" t="str">
        <f t="shared" si="0"/>
        <v>D</v>
      </c>
      <c r="K301" s="95" t="str">
        <f t="shared" si="0"/>
        <v>D</v>
      </c>
      <c r="L301" s="95" t="str">
        <f t="shared" si="0"/>
        <v>D</v>
      </c>
      <c r="M301" s="95" t="str">
        <f t="shared" si="0"/>
        <v>D</v>
      </c>
      <c r="N301" s="95" t="str">
        <f t="shared" si="0"/>
        <v>D</v>
      </c>
      <c r="O301" s="95" t="str">
        <f t="shared" si="0"/>
        <v>D</v>
      </c>
      <c r="P301" s="95" t="str">
        <f t="shared" si="0"/>
        <v>D</v>
      </c>
      <c r="Q301" s="95" t="str">
        <f t="shared" si="1"/>
        <v>D</v>
      </c>
      <c r="R301" s="95" t="str">
        <f t="shared" si="1"/>
        <v>D</v>
      </c>
      <c r="S301" s="95" t="str">
        <f t="shared" si="1"/>
        <v>D</v>
      </c>
      <c r="T301" s="95" t="str">
        <f t="shared" si="1"/>
        <v>D</v>
      </c>
      <c r="U301" s="95" t="str">
        <f t="shared" si="1"/>
        <v>D</v>
      </c>
      <c r="V301" s="95" t="str">
        <f t="shared" si="1"/>
        <v>D</v>
      </c>
      <c r="W301" s="95" t="str">
        <f t="shared" si="1"/>
        <v>D</v>
      </c>
      <c r="X301" s="95" t="str">
        <f t="shared" si="1"/>
        <v>D</v>
      </c>
      <c r="Y301" s="95" t="str">
        <f t="shared" si="1"/>
        <v>D</v>
      </c>
      <c r="Z301" s="95" t="str">
        <f t="shared" si="1"/>
        <v>D</v>
      </c>
      <c r="AA301" s="95" t="str">
        <f t="shared" si="2"/>
        <v>D</v>
      </c>
      <c r="AB301" s="95" t="str">
        <f t="shared" si="2"/>
        <v>D</v>
      </c>
      <c r="AC301" s="95" t="str">
        <f t="shared" si="2"/>
        <v>D</v>
      </c>
      <c r="AD301" s="95" t="str">
        <f t="shared" si="2"/>
        <v>D</v>
      </c>
      <c r="AE301" s="95" t="str">
        <f t="shared" si="2"/>
        <v>D</v>
      </c>
      <c r="AF301" s="95" t="str">
        <f t="shared" si="2"/>
        <v>D</v>
      </c>
      <c r="AG301" s="95" t="str">
        <f t="shared" si="2"/>
        <v>D</v>
      </c>
      <c r="AH301" s="72"/>
    </row>
    <row r="302" spans="1:36" x14ac:dyDescent="0.4">
      <c r="A302" s="29"/>
      <c r="B302" s="104"/>
      <c r="C302" s="328">
        <f t="shared" si="3"/>
        <v>4.1010499999999999</v>
      </c>
      <c r="D302" s="329">
        <f t="shared" si="3"/>
        <v>8.2020999999999997</v>
      </c>
      <c r="E302" s="323">
        <f t="shared" si="4"/>
        <v>1.25</v>
      </c>
      <c r="F302" s="324">
        <v>2.5</v>
      </c>
      <c r="G302" s="95" t="str">
        <f t="shared" si="0"/>
        <v>5.7</v>
      </c>
      <c r="H302" s="95" t="str">
        <f t="shared" si="0"/>
        <v>7.1</v>
      </c>
      <c r="I302" s="95" t="str">
        <f t="shared" si="0"/>
        <v>9.0</v>
      </c>
      <c r="J302" s="95" t="str">
        <f t="shared" si="0"/>
        <v>10.1</v>
      </c>
      <c r="K302" s="95" t="str">
        <f t="shared" si="0"/>
        <v>D</v>
      </c>
      <c r="L302" s="95" t="str">
        <f t="shared" si="0"/>
        <v>D</v>
      </c>
      <c r="M302" s="95" t="str">
        <f t="shared" si="0"/>
        <v>D</v>
      </c>
      <c r="N302" s="95" t="str">
        <f t="shared" si="0"/>
        <v>D</v>
      </c>
      <c r="O302" s="95" t="str">
        <f t="shared" si="0"/>
        <v>D</v>
      </c>
      <c r="P302" s="95" t="str">
        <f t="shared" si="0"/>
        <v>D</v>
      </c>
      <c r="Q302" s="95" t="str">
        <f t="shared" si="1"/>
        <v>D</v>
      </c>
      <c r="R302" s="95" t="str">
        <f t="shared" si="1"/>
        <v>D</v>
      </c>
      <c r="S302" s="95" t="str">
        <f t="shared" si="1"/>
        <v>D</v>
      </c>
      <c r="T302" s="95" t="str">
        <f t="shared" si="1"/>
        <v>D</v>
      </c>
      <c r="U302" s="95" t="str">
        <f t="shared" si="1"/>
        <v>D</v>
      </c>
      <c r="V302" s="95" t="str">
        <f t="shared" si="1"/>
        <v>D</v>
      </c>
      <c r="W302" s="95" t="str">
        <f t="shared" si="1"/>
        <v>D</v>
      </c>
      <c r="X302" s="95" t="str">
        <f t="shared" si="1"/>
        <v>D</v>
      </c>
      <c r="Y302" s="95" t="str">
        <f t="shared" si="1"/>
        <v>D</v>
      </c>
      <c r="Z302" s="95" t="str">
        <f t="shared" si="1"/>
        <v>D</v>
      </c>
      <c r="AA302" s="95" t="str">
        <f t="shared" si="2"/>
        <v>D</v>
      </c>
      <c r="AB302" s="95" t="str">
        <f t="shared" si="2"/>
        <v>D</v>
      </c>
      <c r="AC302" s="95" t="str">
        <f t="shared" si="2"/>
        <v>D</v>
      </c>
      <c r="AD302" s="95" t="str">
        <f t="shared" si="2"/>
        <v>D</v>
      </c>
      <c r="AE302" s="95" t="str">
        <f t="shared" si="2"/>
        <v>D</v>
      </c>
      <c r="AF302" s="95" t="str">
        <f t="shared" si="2"/>
        <v>D</v>
      </c>
      <c r="AG302" s="95" t="str">
        <f t="shared" si="2"/>
        <v>D</v>
      </c>
      <c r="AH302" s="72"/>
    </row>
    <row r="303" spans="1:36" x14ac:dyDescent="0.4">
      <c r="A303" s="29"/>
      <c r="B303" s="104"/>
      <c r="C303" s="328">
        <f t="shared" si="3"/>
        <v>4.5111549999999996</v>
      </c>
      <c r="D303" s="329">
        <f t="shared" si="3"/>
        <v>9.0223099999999992</v>
      </c>
      <c r="E303" s="323">
        <f t="shared" si="4"/>
        <v>1.375</v>
      </c>
      <c r="F303" s="324">
        <v>2.75</v>
      </c>
      <c r="G303" s="95" t="str">
        <f t="shared" ref="G303:P312" si="5">IF(((10000-$C303)/$C303/10000/2*(G$292^2/$U$289)/304.8)&gt;(1.4142*$D$246),"D",IF(((10000-$C303)/$C303/10000/2*(G$292^2/$U$289)/304.8)&gt;(28.5*1.061231),"32.0",IF(((10000-$C303)/$C303/10000/2*(G$292^2/$U$289)/304.8)&gt;(25.4*1.061231),"28.5",IF(((10000-$C303)/$C303/10000/2*(G$292^2/$U$289)/304.8)&gt;(22.6*1.061231),"25.4",IF(((10000-$C303)/$C303/10000/2*(G$292^2/$U$289)/304.8)&gt;(20.2*1.061231),"22.6",IF(((10000-$C303)/$C303/10000/2*(G$292^2/$U$289)/304.8)&gt;(18*1.061231),"20.2",IF(((10000-$C303)/$C303/10000/2*(G$292^2/$U$289)/304.8)&gt;(16*1.061231),"18.0",IF(((10000-$C303)/$C303/10000/2*(G$292^2/$U$289)/304.8)&gt;(14.3*1.061231),"16.0",IF(((10000-$C303)/$C303/10000/2*(G$292^2/$U$289)/304.8)&gt;(12.7*1.061231),"14.3",IF(((10000-$C303)/$C303/10000/2*(G$292^2/$U$289)/304.8)&gt;(11.3*1.061231),"12.7",IF(((10000-$C303)/$C303/10000/2*(G$292^2/$U$289)/304.8)&gt;(10.1*1.061231),"11.3",IF(((10000-$C303)/$C303/10000/2*(G$292^2/$U$289)/304.8)&gt;(9*1.061231),"10.1",IF(((10000-$C303)/$C303/10000/2*(G$292^2/$U$289)/304.8)&gt;(8*1.061231),"9.0",IF(((10000-$C303)/$C303/10000/2*(G$292^2/$U$289)/304.8)&gt;(7.1*1.061231),"8.0",IF(((10000-$C303)/$C303/10000/2*(G$292^2/$U$289)/304.8)&gt;(6.3*1.061231),"7.1",IF(((10000-$C303)/$C303/10000/2*(G$292^2/$U$289)/304.8)&gt;(5.7*1.061231),"6.3",IF(((10000-$C303)/$C303/10000/2*(G$292^2/$U$289)/304.8)&gt;(5*1.061231),"5.7",IF(((10000-$C303)/$C303/10000/2*(G$292^2/$U$289)/304.8)&gt;(4.5*1.061231),"5.0",IF(((10000-$C303)/$C303/10000/2*(G$292^2/$U$289)/304.8)&gt;(4*1.061231),"4.5",IF(((10000-$C303)/$C303/10000/2*(G$292^2/$U$289)/304.8)&gt;(3.6*1.061231),"4.0",IF(((10000-$C303)/$C303/10000/2*(G$292^2/$U$289)/304.8)&gt;(3.2*1.061231),"3.6",IF(((10000-$C303)/$C303/10000/2*(G$292^2/$U$289)/304.8)&gt;(2.8*1.061231),"3.2",IF(((10000-$C303)/$C303/10000/2*(G$292^2/$U$289)/304.8)&gt;(2.5*1.061231),"2.8",IF(((10000-$C303)/$C303/10000/2*(G$292^2/$U$289)/304.8)&gt;(2.2*1.061231),"2.5",IF(((10000-$C303)/$C303/10000/2*(G$292^2/$U$289)/304.8)&gt;(2*1.061231),"2.2",IF(((10000-$C303)/$C303/10000/2*(G$292^2/$U$289)/304.8)&gt;(1.8*1.061231),"2.0",IF(((10000-$C303)/$C303/10000/2*(G$292^2/$U$289)/304.8)&gt;(1.6*1.061231),"1.8",IF(((10000-$C303)/$C303/10000/2*(G$292^2/$U$289)/304.8)&gt;(1.4*1.061231),"1.6",IF(((10000-$C303)/$C303/10000/2*(G$292^2/$U$289)/304.8)&gt;(1.3*1.061231),"1.4",IF(((10000-$C303)/$C303/10000/2*(G$292^2/$U$289)/304.8)&gt;(1.1*1.061231),"1.3",IF(((10000-$C303)/$C303/10000/2*(G$292^2/$U$289)/304.8)&gt;(1*1.061231),"1.1",(10000-$C303)/$C303/10000/2*(G$292^2/$U$289)/304.8)))))))))))))))))))))))))))))))</f>
        <v>5.7</v>
      </c>
      <c r="H303" s="95" t="str">
        <f t="shared" si="5"/>
        <v>7.1</v>
      </c>
      <c r="I303" s="95" t="str">
        <f t="shared" si="5"/>
        <v>8.0</v>
      </c>
      <c r="J303" s="95" t="str">
        <f t="shared" si="5"/>
        <v>10.1</v>
      </c>
      <c r="K303" s="95" t="str">
        <f t="shared" si="5"/>
        <v>D</v>
      </c>
      <c r="L303" s="95" t="str">
        <f t="shared" si="5"/>
        <v>D</v>
      </c>
      <c r="M303" s="95" t="str">
        <f t="shared" si="5"/>
        <v>D</v>
      </c>
      <c r="N303" s="95" t="str">
        <f t="shared" si="5"/>
        <v>D</v>
      </c>
      <c r="O303" s="95" t="str">
        <f t="shared" si="5"/>
        <v>D</v>
      </c>
      <c r="P303" s="95" t="str">
        <f t="shared" si="5"/>
        <v>D</v>
      </c>
      <c r="Q303" s="95" t="str">
        <f t="shared" ref="Q303:Z312" si="6">IF(((10000-$C303)/$C303/10000/2*(Q$292^2/$U$289)/304.8)&gt;(1.4142*$D$246),"D",IF(((10000-$C303)/$C303/10000/2*(Q$292^2/$U$289)/304.8)&gt;(28.5*1.061231),"32.0",IF(((10000-$C303)/$C303/10000/2*(Q$292^2/$U$289)/304.8)&gt;(25.4*1.061231),"28.5",IF(((10000-$C303)/$C303/10000/2*(Q$292^2/$U$289)/304.8)&gt;(22.6*1.061231),"25.4",IF(((10000-$C303)/$C303/10000/2*(Q$292^2/$U$289)/304.8)&gt;(20.2*1.061231),"22.6",IF(((10000-$C303)/$C303/10000/2*(Q$292^2/$U$289)/304.8)&gt;(18*1.061231),"20.2",IF(((10000-$C303)/$C303/10000/2*(Q$292^2/$U$289)/304.8)&gt;(16*1.061231),"18.0",IF(((10000-$C303)/$C303/10000/2*(Q$292^2/$U$289)/304.8)&gt;(14.3*1.061231),"16.0",IF(((10000-$C303)/$C303/10000/2*(Q$292^2/$U$289)/304.8)&gt;(12.7*1.061231),"14.3",IF(((10000-$C303)/$C303/10000/2*(Q$292^2/$U$289)/304.8)&gt;(11.3*1.061231),"12.7",IF(((10000-$C303)/$C303/10000/2*(Q$292^2/$U$289)/304.8)&gt;(10.1*1.061231),"11.3",IF(((10000-$C303)/$C303/10000/2*(Q$292^2/$U$289)/304.8)&gt;(9*1.061231),"10.1",IF(((10000-$C303)/$C303/10000/2*(Q$292^2/$U$289)/304.8)&gt;(8*1.061231),"9.0",IF(((10000-$C303)/$C303/10000/2*(Q$292^2/$U$289)/304.8)&gt;(7.1*1.061231),"8.0",IF(((10000-$C303)/$C303/10000/2*(Q$292^2/$U$289)/304.8)&gt;(6.3*1.061231),"7.1",IF(((10000-$C303)/$C303/10000/2*(Q$292^2/$U$289)/304.8)&gt;(5.7*1.061231),"6.3",IF(((10000-$C303)/$C303/10000/2*(Q$292^2/$U$289)/304.8)&gt;(5*1.061231),"5.7",IF(((10000-$C303)/$C303/10000/2*(Q$292^2/$U$289)/304.8)&gt;(4.5*1.061231),"5.0",IF(((10000-$C303)/$C303/10000/2*(Q$292^2/$U$289)/304.8)&gt;(4*1.061231),"4.5",IF(((10000-$C303)/$C303/10000/2*(Q$292^2/$U$289)/304.8)&gt;(3.6*1.061231),"4.0",IF(((10000-$C303)/$C303/10000/2*(Q$292^2/$U$289)/304.8)&gt;(3.2*1.061231),"3.6",IF(((10000-$C303)/$C303/10000/2*(Q$292^2/$U$289)/304.8)&gt;(2.8*1.061231),"3.2",IF(((10000-$C303)/$C303/10000/2*(Q$292^2/$U$289)/304.8)&gt;(2.5*1.061231),"2.8",IF(((10000-$C303)/$C303/10000/2*(Q$292^2/$U$289)/304.8)&gt;(2.2*1.061231),"2.5",IF(((10000-$C303)/$C303/10000/2*(Q$292^2/$U$289)/304.8)&gt;(2*1.061231),"2.2",IF(((10000-$C303)/$C303/10000/2*(Q$292^2/$U$289)/304.8)&gt;(1.8*1.061231),"2.0",IF(((10000-$C303)/$C303/10000/2*(Q$292^2/$U$289)/304.8)&gt;(1.6*1.061231),"1.8",IF(((10000-$C303)/$C303/10000/2*(Q$292^2/$U$289)/304.8)&gt;(1.4*1.061231),"1.6",IF(((10000-$C303)/$C303/10000/2*(Q$292^2/$U$289)/304.8)&gt;(1.3*1.061231),"1.4",IF(((10000-$C303)/$C303/10000/2*(Q$292^2/$U$289)/304.8)&gt;(1.1*1.061231),"1.3",IF(((10000-$C303)/$C303/10000/2*(Q$292^2/$U$289)/304.8)&gt;(1*1.061231),"1.1",(10000-$C303)/$C303/10000/2*(Q$292^2/$U$289)/304.8)))))))))))))))))))))))))))))))</f>
        <v>D</v>
      </c>
      <c r="R303" s="95" t="str">
        <f t="shared" si="6"/>
        <v>D</v>
      </c>
      <c r="S303" s="95" t="str">
        <f t="shared" si="6"/>
        <v>D</v>
      </c>
      <c r="T303" s="95" t="str">
        <f t="shared" si="6"/>
        <v>D</v>
      </c>
      <c r="U303" s="95" t="str">
        <f t="shared" si="6"/>
        <v>D</v>
      </c>
      <c r="V303" s="95" t="str">
        <f t="shared" si="6"/>
        <v>D</v>
      </c>
      <c r="W303" s="95" t="str">
        <f t="shared" si="6"/>
        <v>D</v>
      </c>
      <c r="X303" s="95" t="str">
        <f t="shared" si="6"/>
        <v>D</v>
      </c>
      <c r="Y303" s="95" t="str">
        <f t="shared" si="6"/>
        <v>D</v>
      </c>
      <c r="Z303" s="95" t="str">
        <f t="shared" si="6"/>
        <v>D</v>
      </c>
      <c r="AA303" s="95" t="str">
        <f t="shared" ref="AA303:AG312" si="7">IF(((10000-$C303)/$C303/10000/2*(AA$292^2/$U$289)/304.8)&gt;(1.4142*$D$246),"D",IF(((10000-$C303)/$C303/10000/2*(AA$292^2/$U$289)/304.8)&gt;(28.5*1.061231),"32.0",IF(((10000-$C303)/$C303/10000/2*(AA$292^2/$U$289)/304.8)&gt;(25.4*1.061231),"28.5",IF(((10000-$C303)/$C303/10000/2*(AA$292^2/$U$289)/304.8)&gt;(22.6*1.061231),"25.4",IF(((10000-$C303)/$C303/10000/2*(AA$292^2/$U$289)/304.8)&gt;(20.2*1.061231),"22.6",IF(((10000-$C303)/$C303/10000/2*(AA$292^2/$U$289)/304.8)&gt;(18*1.061231),"20.2",IF(((10000-$C303)/$C303/10000/2*(AA$292^2/$U$289)/304.8)&gt;(16*1.061231),"18.0",IF(((10000-$C303)/$C303/10000/2*(AA$292^2/$U$289)/304.8)&gt;(14.3*1.061231),"16.0",IF(((10000-$C303)/$C303/10000/2*(AA$292^2/$U$289)/304.8)&gt;(12.7*1.061231),"14.3",IF(((10000-$C303)/$C303/10000/2*(AA$292^2/$U$289)/304.8)&gt;(11.3*1.061231),"12.7",IF(((10000-$C303)/$C303/10000/2*(AA$292^2/$U$289)/304.8)&gt;(10.1*1.061231),"11.3",IF(((10000-$C303)/$C303/10000/2*(AA$292^2/$U$289)/304.8)&gt;(9*1.061231),"10.1",IF(((10000-$C303)/$C303/10000/2*(AA$292^2/$U$289)/304.8)&gt;(8*1.061231),"9.0",IF(((10000-$C303)/$C303/10000/2*(AA$292^2/$U$289)/304.8)&gt;(7.1*1.061231),"8.0",IF(((10000-$C303)/$C303/10000/2*(AA$292^2/$U$289)/304.8)&gt;(6.3*1.061231),"7.1",IF(((10000-$C303)/$C303/10000/2*(AA$292^2/$U$289)/304.8)&gt;(5.7*1.061231),"6.3",IF(((10000-$C303)/$C303/10000/2*(AA$292^2/$U$289)/304.8)&gt;(5*1.061231),"5.7",IF(((10000-$C303)/$C303/10000/2*(AA$292^2/$U$289)/304.8)&gt;(4.5*1.061231),"5.0",IF(((10000-$C303)/$C303/10000/2*(AA$292^2/$U$289)/304.8)&gt;(4*1.061231),"4.5",IF(((10000-$C303)/$C303/10000/2*(AA$292^2/$U$289)/304.8)&gt;(3.6*1.061231),"4.0",IF(((10000-$C303)/$C303/10000/2*(AA$292^2/$U$289)/304.8)&gt;(3.2*1.061231),"3.6",IF(((10000-$C303)/$C303/10000/2*(AA$292^2/$U$289)/304.8)&gt;(2.8*1.061231),"3.2",IF(((10000-$C303)/$C303/10000/2*(AA$292^2/$U$289)/304.8)&gt;(2.5*1.061231),"2.8",IF(((10000-$C303)/$C303/10000/2*(AA$292^2/$U$289)/304.8)&gt;(2.2*1.061231),"2.5",IF(((10000-$C303)/$C303/10000/2*(AA$292^2/$U$289)/304.8)&gt;(2*1.061231),"2.2",IF(((10000-$C303)/$C303/10000/2*(AA$292^2/$U$289)/304.8)&gt;(1.8*1.061231),"2.0",IF(((10000-$C303)/$C303/10000/2*(AA$292^2/$U$289)/304.8)&gt;(1.6*1.061231),"1.8",IF(((10000-$C303)/$C303/10000/2*(AA$292^2/$U$289)/304.8)&gt;(1.4*1.061231),"1.6",IF(((10000-$C303)/$C303/10000/2*(AA$292^2/$U$289)/304.8)&gt;(1.3*1.061231),"1.4",IF(((10000-$C303)/$C303/10000/2*(AA$292^2/$U$289)/304.8)&gt;(1.1*1.061231),"1.3",IF(((10000-$C303)/$C303/10000/2*(AA$292^2/$U$289)/304.8)&gt;(1*1.061231),"1.1",(10000-$C303)/$C303/10000/2*(AA$292^2/$U$289)/304.8)))))))))))))))))))))))))))))))</f>
        <v>D</v>
      </c>
      <c r="AB303" s="95" t="str">
        <f t="shared" si="7"/>
        <v>D</v>
      </c>
      <c r="AC303" s="95" t="str">
        <f t="shared" si="7"/>
        <v>D</v>
      </c>
      <c r="AD303" s="95" t="str">
        <f t="shared" si="7"/>
        <v>D</v>
      </c>
      <c r="AE303" s="95" t="str">
        <f t="shared" si="7"/>
        <v>D</v>
      </c>
      <c r="AF303" s="95" t="str">
        <f t="shared" si="7"/>
        <v>D</v>
      </c>
      <c r="AG303" s="95" t="str">
        <f t="shared" si="7"/>
        <v>D</v>
      </c>
      <c r="AH303" s="72"/>
    </row>
    <row r="304" spans="1:36" x14ac:dyDescent="0.4">
      <c r="A304" s="29"/>
      <c r="B304" s="104"/>
      <c r="C304" s="328">
        <f t="shared" si="3"/>
        <v>4.9212600000000002</v>
      </c>
      <c r="D304" s="329">
        <f t="shared" si="3"/>
        <v>9.8425200000000004</v>
      </c>
      <c r="E304" s="323">
        <f t="shared" si="4"/>
        <v>1.5</v>
      </c>
      <c r="F304" s="324">
        <v>3</v>
      </c>
      <c r="G304" s="95" t="str">
        <f t="shared" si="5"/>
        <v>5.0</v>
      </c>
      <c r="H304" s="95" t="str">
        <f t="shared" si="5"/>
        <v>6.3</v>
      </c>
      <c r="I304" s="95" t="str">
        <f t="shared" si="5"/>
        <v>7.1</v>
      </c>
      <c r="J304" s="95" t="str">
        <f t="shared" si="5"/>
        <v>9.0</v>
      </c>
      <c r="K304" s="95" t="str">
        <f t="shared" si="5"/>
        <v>10.1</v>
      </c>
      <c r="L304" s="95" t="str">
        <f t="shared" si="5"/>
        <v>D</v>
      </c>
      <c r="M304" s="95" t="str">
        <f t="shared" si="5"/>
        <v>D</v>
      </c>
      <c r="N304" s="95" t="str">
        <f t="shared" si="5"/>
        <v>D</v>
      </c>
      <c r="O304" s="95" t="str">
        <f t="shared" si="5"/>
        <v>D</v>
      </c>
      <c r="P304" s="95" t="str">
        <f t="shared" si="5"/>
        <v>D</v>
      </c>
      <c r="Q304" s="95" t="str">
        <f t="shared" si="6"/>
        <v>D</v>
      </c>
      <c r="R304" s="95" t="str">
        <f t="shared" si="6"/>
        <v>D</v>
      </c>
      <c r="S304" s="95" t="str">
        <f t="shared" si="6"/>
        <v>D</v>
      </c>
      <c r="T304" s="95" t="str">
        <f t="shared" si="6"/>
        <v>D</v>
      </c>
      <c r="U304" s="95" t="str">
        <f t="shared" si="6"/>
        <v>D</v>
      </c>
      <c r="V304" s="95" t="str">
        <f t="shared" si="6"/>
        <v>D</v>
      </c>
      <c r="W304" s="95" t="str">
        <f t="shared" si="6"/>
        <v>D</v>
      </c>
      <c r="X304" s="95" t="str">
        <f t="shared" si="6"/>
        <v>D</v>
      </c>
      <c r="Y304" s="95" t="str">
        <f t="shared" si="6"/>
        <v>D</v>
      </c>
      <c r="Z304" s="95" t="str">
        <f t="shared" si="6"/>
        <v>D</v>
      </c>
      <c r="AA304" s="95" t="str">
        <f t="shared" si="7"/>
        <v>D</v>
      </c>
      <c r="AB304" s="95" t="str">
        <f t="shared" si="7"/>
        <v>D</v>
      </c>
      <c r="AC304" s="95" t="str">
        <f t="shared" si="7"/>
        <v>D</v>
      </c>
      <c r="AD304" s="95" t="str">
        <f t="shared" si="7"/>
        <v>D</v>
      </c>
      <c r="AE304" s="95" t="str">
        <f t="shared" si="7"/>
        <v>D</v>
      </c>
      <c r="AF304" s="95" t="str">
        <f t="shared" si="7"/>
        <v>D</v>
      </c>
      <c r="AG304" s="95" t="str">
        <f t="shared" si="7"/>
        <v>D</v>
      </c>
      <c r="AH304" s="72"/>
    </row>
    <row r="305" spans="1:34" x14ac:dyDescent="0.4">
      <c r="A305" s="29"/>
      <c r="B305" s="104"/>
      <c r="C305" s="328">
        <f t="shared" si="3"/>
        <v>5.3313649999999999</v>
      </c>
      <c r="D305" s="329">
        <f t="shared" si="3"/>
        <v>10.66273</v>
      </c>
      <c r="E305" s="323">
        <f t="shared" si="4"/>
        <v>1.625</v>
      </c>
      <c r="F305" s="324">
        <v>3.25</v>
      </c>
      <c r="G305" s="95" t="str">
        <f t="shared" si="5"/>
        <v>4.5</v>
      </c>
      <c r="H305" s="95" t="str">
        <f t="shared" si="5"/>
        <v>5.7</v>
      </c>
      <c r="I305" s="95" t="str">
        <f t="shared" si="5"/>
        <v>7.1</v>
      </c>
      <c r="J305" s="95" t="str">
        <f t="shared" si="5"/>
        <v>8.0</v>
      </c>
      <c r="K305" s="95" t="str">
        <f t="shared" si="5"/>
        <v>10.1</v>
      </c>
      <c r="L305" s="95" t="str">
        <f t="shared" si="5"/>
        <v>11.3</v>
      </c>
      <c r="M305" s="95" t="str">
        <f t="shared" si="5"/>
        <v>D</v>
      </c>
      <c r="N305" s="95" t="str">
        <f t="shared" si="5"/>
        <v>D</v>
      </c>
      <c r="O305" s="95" t="str">
        <f t="shared" si="5"/>
        <v>D</v>
      </c>
      <c r="P305" s="95" t="str">
        <f t="shared" si="5"/>
        <v>D</v>
      </c>
      <c r="Q305" s="95" t="str">
        <f t="shared" si="6"/>
        <v>D</v>
      </c>
      <c r="R305" s="95" t="str">
        <f t="shared" si="6"/>
        <v>D</v>
      </c>
      <c r="S305" s="95" t="str">
        <f t="shared" si="6"/>
        <v>D</v>
      </c>
      <c r="T305" s="95" t="str">
        <f t="shared" si="6"/>
        <v>D</v>
      </c>
      <c r="U305" s="95" t="str">
        <f t="shared" si="6"/>
        <v>D</v>
      </c>
      <c r="V305" s="95" t="str">
        <f t="shared" si="6"/>
        <v>D</v>
      </c>
      <c r="W305" s="95" t="str">
        <f t="shared" si="6"/>
        <v>D</v>
      </c>
      <c r="X305" s="95" t="str">
        <f t="shared" si="6"/>
        <v>D</v>
      </c>
      <c r="Y305" s="95" t="str">
        <f t="shared" si="6"/>
        <v>D</v>
      </c>
      <c r="Z305" s="95" t="str">
        <f t="shared" si="6"/>
        <v>D</v>
      </c>
      <c r="AA305" s="95" t="str">
        <f t="shared" si="7"/>
        <v>D</v>
      </c>
      <c r="AB305" s="95" t="str">
        <f t="shared" si="7"/>
        <v>D</v>
      </c>
      <c r="AC305" s="95" t="str">
        <f t="shared" si="7"/>
        <v>D</v>
      </c>
      <c r="AD305" s="95" t="str">
        <f t="shared" si="7"/>
        <v>D</v>
      </c>
      <c r="AE305" s="95" t="str">
        <f t="shared" si="7"/>
        <v>D</v>
      </c>
      <c r="AF305" s="95" t="str">
        <f t="shared" si="7"/>
        <v>D</v>
      </c>
      <c r="AG305" s="95" t="str">
        <f t="shared" si="7"/>
        <v>D</v>
      </c>
      <c r="AH305" s="72"/>
    </row>
    <row r="306" spans="1:34" x14ac:dyDescent="0.4">
      <c r="A306" s="29"/>
      <c r="B306" s="104"/>
      <c r="C306" s="328">
        <f t="shared" si="3"/>
        <v>5.7414699999999996</v>
      </c>
      <c r="D306" s="329">
        <f t="shared" si="3"/>
        <v>11.482939999999999</v>
      </c>
      <c r="E306" s="323">
        <f t="shared" si="4"/>
        <v>1.75</v>
      </c>
      <c r="F306" s="324">
        <v>3.5</v>
      </c>
      <c r="G306" s="95" t="str">
        <f t="shared" si="5"/>
        <v>4.5</v>
      </c>
      <c r="H306" s="95" t="str">
        <f t="shared" si="5"/>
        <v>5.0</v>
      </c>
      <c r="I306" s="95" t="str">
        <f t="shared" si="5"/>
        <v>6.3</v>
      </c>
      <c r="J306" s="95" t="str">
        <f t="shared" si="5"/>
        <v>8.0</v>
      </c>
      <c r="K306" s="95" t="str">
        <f t="shared" si="5"/>
        <v>9.0</v>
      </c>
      <c r="L306" s="95" t="str">
        <f t="shared" si="5"/>
        <v>10.1</v>
      </c>
      <c r="M306" s="95" t="str">
        <f t="shared" si="5"/>
        <v>D</v>
      </c>
      <c r="N306" s="95" t="str">
        <f t="shared" si="5"/>
        <v>D</v>
      </c>
      <c r="O306" s="95" t="str">
        <f t="shared" si="5"/>
        <v>D</v>
      </c>
      <c r="P306" s="95" t="str">
        <f t="shared" si="5"/>
        <v>D</v>
      </c>
      <c r="Q306" s="95" t="str">
        <f t="shared" si="6"/>
        <v>D</v>
      </c>
      <c r="R306" s="95" t="str">
        <f t="shared" si="6"/>
        <v>D</v>
      </c>
      <c r="S306" s="95" t="str">
        <f t="shared" si="6"/>
        <v>D</v>
      </c>
      <c r="T306" s="95" t="str">
        <f t="shared" si="6"/>
        <v>D</v>
      </c>
      <c r="U306" s="95" t="str">
        <f t="shared" si="6"/>
        <v>D</v>
      </c>
      <c r="V306" s="95" t="str">
        <f t="shared" si="6"/>
        <v>D</v>
      </c>
      <c r="W306" s="95" t="str">
        <f t="shared" si="6"/>
        <v>D</v>
      </c>
      <c r="X306" s="95" t="str">
        <f t="shared" si="6"/>
        <v>D</v>
      </c>
      <c r="Y306" s="95" t="str">
        <f t="shared" si="6"/>
        <v>D</v>
      </c>
      <c r="Z306" s="95" t="str">
        <f t="shared" si="6"/>
        <v>D</v>
      </c>
      <c r="AA306" s="95" t="str">
        <f t="shared" si="7"/>
        <v>D</v>
      </c>
      <c r="AB306" s="95" t="str">
        <f t="shared" si="7"/>
        <v>D</v>
      </c>
      <c r="AC306" s="95" t="str">
        <f t="shared" si="7"/>
        <v>D</v>
      </c>
      <c r="AD306" s="95" t="str">
        <f t="shared" si="7"/>
        <v>D</v>
      </c>
      <c r="AE306" s="95" t="str">
        <f t="shared" si="7"/>
        <v>D</v>
      </c>
      <c r="AF306" s="95" t="str">
        <f t="shared" si="7"/>
        <v>D</v>
      </c>
      <c r="AG306" s="95" t="str">
        <f t="shared" si="7"/>
        <v>D</v>
      </c>
      <c r="AH306" s="72"/>
    </row>
    <row r="307" spans="1:34" x14ac:dyDescent="0.4">
      <c r="A307" s="29"/>
      <c r="B307" s="104"/>
      <c r="C307" s="328">
        <f t="shared" si="3"/>
        <v>6.1515750000000002</v>
      </c>
      <c r="D307" s="329">
        <f t="shared" si="3"/>
        <v>12.30315</v>
      </c>
      <c r="E307" s="323">
        <f t="shared" si="4"/>
        <v>1.875</v>
      </c>
      <c r="F307" s="324">
        <v>3.75</v>
      </c>
      <c r="G307" s="95" t="str">
        <f t="shared" si="5"/>
        <v>4.0</v>
      </c>
      <c r="H307" s="95" t="str">
        <f t="shared" si="5"/>
        <v>5.0</v>
      </c>
      <c r="I307" s="95" t="str">
        <f t="shared" si="5"/>
        <v>5.7</v>
      </c>
      <c r="J307" s="95" t="str">
        <f t="shared" si="5"/>
        <v>7.1</v>
      </c>
      <c r="K307" s="95" t="str">
        <f t="shared" si="5"/>
        <v>8.0</v>
      </c>
      <c r="L307" s="95" t="str">
        <f t="shared" si="5"/>
        <v>10.1</v>
      </c>
      <c r="M307" s="95" t="str">
        <f t="shared" si="5"/>
        <v>11.3</v>
      </c>
      <c r="N307" s="95" t="str">
        <f t="shared" si="5"/>
        <v>D</v>
      </c>
      <c r="O307" s="95" t="str">
        <f t="shared" si="5"/>
        <v>D</v>
      </c>
      <c r="P307" s="95" t="str">
        <f t="shared" si="5"/>
        <v>D</v>
      </c>
      <c r="Q307" s="95" t="str">
        <f t="shared" si="6"/>
        <v>D</v>
      </c>
      <c r="R307" s="95" t="str">
        <f t="shared" si="6"/>
        <v>D</v>
      </c>
      <c r="S307" s="95" t="str">
        <f t="shared" si="6"/>
        <v>D</v>
      </c>
      <c r="T307" s="95" t="str">
        <f t="shared" si="6"/>
        <v>D</v>
      </c>
      <c r="U307" s="95" t="str">
        <f t="shared" si="6"/>
        <v>D</v>
      </c>
      <c r="V307" s="95" t="str">
        <f t="shared" si="6"/>
        <v>D</v>
      </c>
      <c r="W307" s="95" t="str">
        <f t="shared" si="6"/>
        <v>D</v>
      </c>
      <c r="X307" s="95" t="str">
        <f t="shared" si="6"/>
        <v>D</v>
      </c>
      <c r="Y307" s="95" t="str">
        <f t="shared" si="6"/>
        <v>D</v>
      </c>
      <c r="Z307" s="95" t="str">
        <f t="shared" si="6"/>
        <v>D</v>
      </c>
      <c r="AA307" s="95" t="str">
        <f t="shared" si="7"/>
        <v>D</v>
      </c>
      <c r="AB307" s="95" t="str">
        <f t="shared" si="7"/>
        <v>D</v>
      </c>
      <c r="AC307" s="95" t="str">
        <f t="shared" si="7"/>
        <v>D</v>
      </c>
      <c r="AD307" s="95" t="str">
        <f t="shared" si="7"/>
        <v>D</v>
      </c>
      <c r="AE307" s="95" t="str">
        <f t="shared" si="7"/>
        <v>D</v>
      </c>
      <c r="AF307" s="95" t="str">
        <f t="shared" si="7"/>
        <v>D</v>
      </c>
      <c r="AG307" s="95" t="str">
        <f t="shared" si="7"/>
        <v>D</v>
      </c>
      <c r="AH307" s="72"/>
    </row>
    <row r="308" spans="1:34" x14ac:dyDescent="0.4">
      <c r="A308" s="29"/>
      <c r="B308" s="104"/>
      <c r="C308" s="328">
        <f t="shared" si="3"/>
        <v>6.56168</v>
      </c>
      <c r="D308" s="329">
        <f t="shared" si="3"/>
        <v>13.12336</v>
      </c>
      <c r="E308" s="323">
        <f t="shared" si="4"/>
        <v>2</v>
      </c>
      <c r="F308" s="324">
        <v>4</v>
      </c>
      <c r="G308" s="95" t="str">
        <f t="shared" si="5"/>
        <v>3.6</v>
      </c>
      <c r="H308" s="95" t="str">
        <f t="shared" si="5"/>
        <v>4.5</v>
      </c>
      <c r="I308" s="95" t="str">
        <f t="shared" si="5"/>
        <v>5.7</v>
      </c>
      <c r="J308" s="95" t="str">
        <f t="shared" si="5"/>
        <v>6.3</v>
      </c>
      <c r="K308" s="95" t="str">
        <f t="shared" si="5"/>
        <v>8.0</v>
      </c>
      <c r="L308" s="95" t="str">
        <f t="shared" si="5"/>
        <v>9.0</v>
      </c>
      <c r="M308" s="95" t="str">
        <f t="shared" si="5"/>
        <v>10.1</v>
      </c>
      <c r="N308" s="95" t="str">
        <f t="shared" si="5"/>
        <v>D</v>
      </c>
      <c r="O308" s="95" t="str">
        <f t="shared" si="5"/>
        <v>D</v>
      </c>
      <c r="P308" s="95" t="str">
        <f t="shared" si="5"/>
        <v>D</v>
      </c>
      <c r="Q308" s="95" t="str">
        <f t="shared" si="6"/>
        <v>D</v>
      </c>
      <c r="R308" s="95" t="str">
        <f t="shared" si="6"/>
        <v>D</v>
      </c>
      <c r="S308" s="95" t="str">
        <f t="shared" si="6"/>
        <v>D</v>
      </c>
      <c r="T308" s="95" t="str">
        <f t="shared" si="6"/>
        <v>D</v>
      </c>
      <c r="U308" s="95" t="str">
        <f t="shared" si="6"/>
        <v>D</v>
      </c>
      <c r="V308" s="95" t="str">
        <f t="shared" si="6"/>
        <v>D</v>
      </c>
      <c r="W308" s="95" t="str">
        <f t="shared" si="6"/>
        <v>D</v>
      </c>
      <c r="X308" s="95" t="str">
        <f t="shared" si="6"/>
        <v>D</v>
      </c>
      <c r="Y308" s="95" t="str">
        <f t="shared" si="6"/>
        <v>D</v>
      </c>
      <c r="Z308" s="95" t="str">
        <f t="shared" si="6"/>
        <v>D</v>
      </c>
      <c r="AA308" s="95" t="str">
        <f t="shared" si="7"/>
        <v>D</v>
      </c>
      <c r="AB308" s="95" t="str">
        <f t="shared" si="7"/>
        <v>D</v>
      </c>
      <c r="AC308" s="95" t="str">
        <f t="shared" si="7"/>
        <v>D</v>
      </c>
      <c r="AD308" s="95" t="str">
        <f t="shared" si="7"/>
        <v>D</v>
      </c>
      <c r="AE308" s="95" t="str">
        <f t="shared" si="7"/>
        <v>D</v>
      </c>
      <c r="AF308" s="95" t="str">
        <f t="shared" si="7"/>
        <v>D</v>
      </c>
      <c r="AG308" s="95" t="str">
        <f t="shared" si="7"/>
        <v>D</v>
      </c>
      <c r="AH308" s="72"/>
    </row>
    <row r="309" spans="1:34" x14ac:dyDescent="0.4">
      <c r="A309" s="29"/>
      <c r="B309" s="104"/>
      <c r="C309" s="328">
        <f t="shared" si="3"/>
        <v>6.9717849999999997</v>
      </c>
      <c r="D309" s="329">
        <f t="shared" si="3"/>
        <v>13.943569999999999</v>
      </c>
      <c r="E309" s="323">
        <f t="shared" si="4"/>
        <v>2.125</v>
      </c>
      <c r="F309" s="324">
        <v>4.25</v>
      </c>
      <c r="G309" s="95" t="str">
        <f t="shared" si="5"/>
        <v>3.6</v>
      </c>
      <c r="H309" s="95" t="str">
        <f t="shared" si="5"/>
        <v>4.5</v>
      </c>
      <c r="I309" s="95" t="str">
        <f t="shared" si="5"/>
        <v>5.0</v>
      </c>
      <c r="J309" s="95" t="str">
        <f t="shared" si="5"/>
        <v>6.3</v>
      </c>
      <c r="K309" s="95" t="str">
        <f t="shared" si="5"/>
        <v>7.1</v>
      </c>
      <c r="L309" s="95" t="str">
        <f t="shared" si="5"/>
        <v>9.0</v>
      </c>
      <c r="M309" s="95" t="str">
        <f t="shared" si="5"/>
        <v>10.1</v>
      </c>
      <c r="N309" s="95" t="str">
        <f t="shared" si="5"/>
        <v>11.3</v>
      </c>
      <c r="O309" s="95" t="str">
        <f t="shared" si="5"/>
        <v>D</v>
      </c>
      <c r="P309" s="95" t="str">
        <f t="shared" si="5"/>
        <v>D</v>
      </c>
      <c r="Q309" s="95" t="str">
        <f t="shared" si="6"/>
        <v>D</v>
      </c>
      <c r="R309" s="95" t="str">
        <f t="shared" si="6"/>
        <v>D</v>
      </c>
      <c r="S309" s="95" t="str">
        <f t="shared" si="6"/>
        <v>D</v>
      </c>
      <c r="T309" s="95" t="str">
        <f t="shared" si="6"/>
        <v>D</v>
      </c>
      <c r="U309" s="95" t="str">
        <f t="shared" si="6"/>
        <v>D</v>
      </c>
      <c r="V309" s="95" t="str">
        <f t="shared" si="6"/>
        <v>D</v>
      </c>
      <c r="W309" s="95" t="str">
        <f t="shared" si="6"/>
        <v>D</v>
      </c>
      <c r="X309" s="95" t="str">
        <f t="shared" si="6"/>
        <v>D</v>
      </c>
      <c r="Y309" s="95" t="str">
        <f t="shared" si="6"/>
        <v>D</v>
      </c>
      <c r="Z309" s="95" t="str">
        <f t="shared" si="6"/>
        <v>D</v>
      </c>
      <c r="AA309" s="95" t="str">
        <f t="shared" si="7"/>
        <v>D</v>
      </c>
      <c r="AB309" s="95" t="str">
        <f t="shared" si="7"/>
        <v>D</v>
      </c>
      <c r="AC309" s="95" t="str">
        <f t="shared" si="7"/>
        <v>D</v>
      </c>
      <c r="AD309" s="95" t="str">
        <f t="shared" si="7"/>
        <v>D</v>
      </c>
      <c r="AE309" s="95" t="str">
        <f t="shared" si="7"/>
        <v>D</v>
      </c>
      <c r="AF309" s="95" t="str">
        <f t="shared" si="7"/>
        <v>D</v>
      </c>
      <c r="AG309" s="95" t="str">
        <f t="shared" si="7"/>
        <v>D</v>
      </c>
      <c r="AH309" s="72"/>
    </row>
    <row r="310" spans="1:34" x14ac:dyDescent="0.4">
      <c r="A310" s="29"/>
      <c r="B310" s="104"/>
      <c r="C310" s="328">
        <f t="shared" si="3"/>
        <v>7.3818900000000003</v>
      </c>
      <c r="D310" s="329">
        <f t="shared" si="3"/>
        <v>14.763780000000001</v>
      </c>
      <c r="E310" s="323">
        <f t="shared" si="4"/>
        <v>2.25</v>
      </c>
      <c r="F310" s="324">
        <v>4.5</v>
      </c>
      <c r="G310" s="95" t="str">
        <f t="shared" si="5"/>
        <v>3.2</v>
      </c>
      <c r="H310" s="95" t="str">
        <f t="shared" si="5"/>
        <v>4.0</v>
      </c>
      <c r="I310" s="95" t="str">
        <f t="shared" si="5"/>
        <v>5.0</v>
      </c>
      <c r="J310" s="95" t="str">
        <f t="shared" si="5"/>
        <v>5.7</v>
      </c>
      <c r="K310" s="95" t="str">
        <f t="shared" si="5"/>
        <v>7.1</v>
      </c>
      <c r="L310" s="95" t="str">
        <f t="shared" si="5"/>
        <v>8.0</v>
      </c>
      <c r="M310" s="95" t="str">
        <f t="shared" si="5"/>
        <v>9.0</v>
      </c>
      <c r="N310" s="95" t="str">
        <f t="shared" si="5"/>
        <v>10.1</v>
      </c>
      <c r="O310" s="95" t="str">
        <f t="shared" si="5"/>
        <v>D</v>
      </c>
      <c r="P310" s="95" t="str">
        <f t="shared" si="5"/>
        <v>D</v>
      </c>
      <c r="Q310" s="95" t="str">
        <f t="shared" si="6"/>
        <v>D</v>
      </c>
      <c r="R310" s="95" t="str">
        <f t="shared" si="6"/>
        <v>D</v>
      </c>
      <c r="S310" s="95" t="str">
        <f t="shared" si="6"/>
        <v>D</v>
      </c>
      <c r="T310" s="95" t="str">
        <f t="shared" si="6"/>
        <v>D</v>
      </c>
      <c r="U310" s="95" t="str">
        <f t="shared" si="6"/>
        <v>D</v>
      </c>
      <c r="V310" s="95" t="str">
        <f t="shared" si="6"/>
        <v>D</v>
      </c>
      <c r="W310" s="95" t="str">
        <f t="shared" si="6"/>
        <v>D</v>
      </c>
      <c r="X310" s="95" t="str">
        <f t="shared" si="6"/>
        <v>D</v>
      </c>
      <c r="Y310" s="95" t="str">
        <f t="shared" si="6"/>
        <v>D</v>
      </c>
      <c r="Z310" s="95" t="str">
        <f t="shared" si="6"/>
        <v>D</v>
      </c>
      <c r="AA310" s="95" t="str">
        <f t="shared" si="7"/>
        <v>D</v>
      </c>
      <c r="AB310" s="95" t="str">
        <f t="shared" si="7"/>
        <v>D</v>
      </c>
      <c r="AC310" s="95" t="str">
        <f t="shared" si="7"/>
        <v>D</v>
      </c>
      <c r="AD310" s="95" t="str">
        <f t="shared" si="7"/>
        <v>D</v>
      </c>
      <c r="AE310" s="95" t="str">
        <f t="shared" si="7"/>
        <v>D</v>
      </c>
      <c r="AF310" s="95" t="str">
        <f t="shared" si="7"/>
        <v>D</v>
      </c>
      <c r="AG310" s="95" t="str">
        <f t="shared" si="7"/>
        <v>D</v>
      </c>
      <c r="AH310" s="72"/>
    </row>
    <row r="311" spans="1:34" x14ac:dyDescent="0.4">
      <c r="A311" s="29"/>
      <c r="B311" s="104"/>
      <c r="C311" s="328">
        <f t="shared" si="3"/>
        <v>7.791995</v>
      </c>
      <c r="D311" s="329">
        <f t="shared" si="3"/>
        <v>15.58399</v>
      </c>
      <c r="E311" s="323">
        <f t="shared" si="4"/>
        <v>2.375</v>
      </c>
      <c r="F311" s="324">
        <v>4.75</v>
      </c>
      <c r="G311" s="95" t="str">
        <f t="shared" si="5"/>
        <v>3.2</v>
      </c>
      <c r="H311" s="95" t="str">
        <f t="shared" si="5"/>
        <v>4.0</v>
      </c>
      <c r="I311" s="95" t="str">
        <f t="shared" si="5"/>
        <v>4.5</v>
      </c>
      <c r="J311" s="95" t="str">
        <f t="shared" si="5"/>
        <v>5.7</v>
      </c>
      <c r="K311" s="95" t="str">
        <f t="shared" si="5"/>
        <v>6.3</v>
      </c>
      <c r="L311" s="95" t="str">
        <f t="shared" si="5"/>
        <v>8.0</v>
      </c>
      <c r="M311" s="95" t="str">
        <f t="shared" si="5"/>
        <v>9.0</v>
      </c>
      <c r="N311" s="95" t="str">
        <f t="shared" si="5"/>
        <v>10.1</v>
      </c>
      <c r="O311" s="95" t="str">
        <f t="shared" si="5"/>
        <v>11.3</v>
      </c>
      <c r="P311" s="95" t="str">
        <f t="shared" si="5"/>
        <v>D</v>
      </c>
      <c r="Q311" s="95" t="str">
        <f t="shared" si="6"/>
        <v>D</v>
      </c>
      <c r="R311" s="95" t="str">
        <f t="shared" si="6"/>
        <v>D</v>
      </c>
      <c r="S311" s="95" t="str">
        <f t="shared" si="6"/>
        <v>D</v>
      </c>
      <c r="T311" s="95" t="str">
        <f t="shared" si="6"/>
        <v>D</v>
      </c>
      <c r="U311" s="95" t="str">
        <f t="shared" si="6"/>
        <v>D</v>
      </c>
      <c r="V311" s="95" t="str">
        <f t="shared" si="6"/>
        <v>D</v>
      </c>
      <c r="W311" s="95" t="str">
        <f t="shared" si="6"/>
        <v>D</v>
      </c>
      <c r="X311" s="95" t="str">
        <f t="shared" si="6"/>
        <v>D</v>
      </c>
      <c r="Y311" s="95" t="str">
        <f t="shared" si="6"/>
        <v>D</v>
      </c>
      <c r="Z311" s="95" t="str">
        <f t="shared" si="6"/>
        <v>D</v>
      </c>
      <c r="AA311" s="95" t="str">
        <f t="shared" si="7"/>
        <v>D</v>
      </c>
      <c r="AB311" s="95" t="str">
        <f t="shared" si="7"/>
        <v>D</v>
      </c>
      <c r="AC311" s="95" t="str">
        <f t="shared" si="7"/>
        <v>D</v>
      </c>
      <c r="AD311" s="95" t="str">
        <f t="shared" si="7"/>
        <v>D</v>
      </c>
      <c r="AE311" s="95" t="str">
        <f t="shared" si="7"/>
        <v>D</v>
      </c>
      <c r="AF311" s="95" t="str">
        <f t="shared" si="7"/>
        <v>D</v>
      </c>
      <c r="AG311" s="95" t="str">
        <f t="shared" si="7"/>
        <v>D</v>
      </c>
      <c r="AH311" s="72"/>
    </row>
    <row r="312" spans="1:34" x14ac:dyDescent="0.4">
      <c r="A312" s="29"/>
      <c r="B312" s="104"/>
      <c r="C312" s="328">
        <f t="shared" si="3"/>
        <v>8.2020999999999997</v>
      </c>
      <c r="D312" s="329">
        <f t="shared" si="3"/>
        <v>16.404199999999999</v>
      </c>
      <c r="E312" s="323">
        <f t="shared" si="4"/>
        <v>2.5</v>
      </c>
      <c r="F312" s="324">
        <v>5</v>
      </c>
      <c r="G312" s="95" t="str">
        <f t="shared" si="5"/>
        <v>3.2</v>
      </c>
      <c r="H312" s="95" t="str">
        <f t="shared" si="5"/>
        <v>3.6</v>
      </c>
      <c r="I312" s="95" t="str">
        <f t="shared" si="5"/>
        <v>4.5</v>
      </c>
      <c r="J312" s="95" t="str">
        <f t="shared" si="5"/>
        <v>5.7</v>
      </c>
      <c r="K312" s="95" t="str">
        <f t="shared" si="5"/>
        <v>6.3</v>
      </c>
      <c r="L312" s="95" t="str">
        <f t="shared" si="5"/>
        <v>7.1</v>
      </c>
      <c r="M312" s="95" t="str">
        <f t="shared" si="5"/>
        <v>8.0</v>
      </c>
      <c r="N312" s="95" t="str">
        <f t="shared" si="5"/>
        <v>9.0</v>
      </c>
      <c r="O312" s="95" t="str">
        <f t="shared" si="5"/>
        <v>10.1</v>
      </c>
      <c r="P312" s="95" t="str">
        <f t="shared" si="5"/>
        <v>D</v>
      </c>
      <c r="Q312" s="95" t="str">
        <f t="shared" si="6"/>
        <v>D</v>
      </c>
      <c r="R312" s="95" t="str">
        <f t="shared" si="6"/>
        <v>D</v>
      </c>
      <c r="S312" s="95" t="str">
        <f t="shared" si="6"/>
        <v>D</v>
      </c>
      <c r="T312" s="95" t="str">
        <f t="shared" si="6"/>
        <v>D</v>
      </c>
      <c r="U312" s="95" t="str">
        <f t="shared" si="6"/>
        <v>D</v>
      </c>
      <c r="V312" s="95" t="str">
        <f t="shared" si="6"/>
        <v>D</v>
      </c>
      <c r="W312" s="95" t="str">
        <f t="shared" si="6"/>
        <v>D</v>
      </c>
      <c r="X312" s="95" t="str">
        <f t="shared" si="6"/>
        <v>D</v>
      </c>
      <c r="Y312" s="95" t="str">
        <f t="shared" si="6"/>
        <v>D</v>
      </c>
      <c r="Z312" s="95" t="str">
        <f t="shared" si="6"/>
        <v>D</v>
      </c>
      <c r="AA312" s="95" t="str">
        <f t="shared" si="7"/>
        <v>D</v>
      </c>
      <c r="AB312" s="95" t="str">
        <f t="shared" si="7"/>
        <v>D</v>
      </c>
      <c r="AC312" s="95" t="str">
        <f t="shared" si="7"/>
        <v>D</v>
      </c>
      <c r="AD312" s="95" t="str">
        <f t="shared" si="7"/>
        <v>D</v>
      </c>
      <c r="AE312" s="95" t="str">
        <f t="shared" si="7"/>
        <v>D</v>
      </c>
      <c r="AF312" s="95" t="str">
        <f t="shared" si="7"/>
        <v>D</v>
      </c>
      <c r="AG312" s="95" t="str">
        <f t="shared" si="7"/>
        <v>D</v>
      </c>
      <c r="AH312" s="72"/>
    </row>
    <row r="313" spans="1:34" x14ac:dyDescent="0.4">
      <c r="A313" s="29"/>
      <c r="B313" s="104"/>
      <c r="C313" s="328">
        <f t="shared" si="3"/>
        <v>8.6122049999999994</v>
      </c>
      <c r="D313" s="329">
        <f t="shared" si="3"/>
        <v>17.224409999999999</v>
      </c>
      <c r="E313" s="323">
        <f t="shared" si="4"/>
        <v>2.625</v>
      </c>
      <c r="F313" s="324">
        <v>5.25</v>
      </c>
      <c r="G313" s="95" t="str">
        <f t="shared" ref="G313:P322" si="8">IF(((10000-$C313)/$C313/10000/2*(G$292^2/$U$289)/304.8)&gt;(1.4142*$D$246),"D",IF(((10000-$C313)/$C313/10000/2*(G$292^2/$U$289)/304.8)&gt;(28.5*1.061231),"32.0",IF(((10000-$C313)/$C313/10000/2*(G$292^2/$U$289)/304.8)&gt;(25.4*1.061231),"28.5",IF(((10000-$C313)/$C313/10000/2*(G$292^2/$U$289)/304.8)&gt;(22.6*1.061231),"25.4",IF(((10000-$C313)/$C313/10000/2*(G$292^2/$U$289)/304.8)&gt;(20.2*1.061231),"22.6",IF(((10000-$C313)/$C313/10000/2*(G$292^2/$U$289)/304.8)&gt;(18*1.061231),"20.2",IF(((10000-$C313)/$C313/10000/2*(G$292^2/$U$289)/304.8)&gt;(16*1.061231),"18.0",IF(((10000-$C313)/$C313/10000/2*(G$292^2/$U$289)/304.8)&gt;(14.3*1.061231),"16.0",IF(((10000-$C313)/$C313/10000/2*(G$292^2/$U$289)/304.8)&gt;(12.7*1.061231),"14.3",IF(((10000-$C313)/$C313/10000/2*(G$292^2/$U$289)/304.8)&gt;(11.3*1.061231),"12.7",IF(((10000-$C313)/$C313/10000/2*(G$292^2/$U$289)/304.8)&gt;(10.1*1.061231),"11.3",IF(((10000-$C313)/$C313/10000/2*(G$292^2/$U$289)/304.8)&gt;(9*1.061231),"10.1",IF(((10000-$C313)/$C313/10000/2*(G$292^2/$U$289)/304.8)&gt;(8*1.061231),"9.0",IF(((10000-$C313)/$C313/10000/2*(G$292^2/$U$289)/304.8)&gt;(7.1*1.061231),"8.0",IF(((10000-$C313)/$C313/10000/2*(G$292^2/$U$289)/304.8)&gt;(6.3*1.061231),"7.1",IF(((10000-$C313)/$C313/10000/2*(G$292^2/$U$289)/304.8)&gt;(5.7*1.061231),"6.3",IF(((10000-$C313)/$C313/10000/2*(G$292^2/$U$289)/304.8)&gt;(5*1.061231),"5.7",IF(((10000-$C313)/$C313/10000/2*(G$292^2/$U$289)/304.8)&gt;(4.5*1.061231),"5.0",IF(((10000-$C313)/$C313/10000/2*(G$292^2/$U$289)/304.8)&gt;(4*1.061231),"4.5",IF(((10000-$C313)/$C313/10000/2*(G$292^2/$U$289)/304.8)&gt;(3.6*1.061231),"4.0",IF(((10000-$C313)/$C313/10000/2*(G$292^2/$U$289)/304.8)&gt;(3.2*1.061231),"3.6",IF(((10000-$C313)/$C313/10000/2*(G$292^2/$U$289)/304.8)&gt;(2.8*1.061231),"3.2",IF(((10000-$C313)/$C313/10000/2*(G$292^2/$U$289)/304.8)&gt;(2.5*1.061231),"2.8",IF(((10000-$C313)/$C313/10000/2*(G$292^2/$U$289)/304.8)&gt;(2.2*1.061231),"2.5",IF(((10000-$C313)/$C313/10000/2*(G$292^2/$U$289)/304.8)&gt;(2*1.061231),"2.2",IF(((10000-$C313)/$C313/10000/2*(G$292^2/$U$289)/304.8)&gt;(1.8*1.061231),"2.0",IF(((10000-$C313)/$C313/10000/2*(G$292^2/$U$289)/304.8)&gt;(1.6*1.061231),"1.8",IF(((10000-$C313)/$C313/10000/2*(G$292^2/$U$289)/304.8)&gt;(1.4*1.061231),"1.6",IF(((10000-$C313)/$C313/10000/2*(G$292^2/$U$289)/304.8)&gt;(1.3*1.061231),"1.4",IF(((10000-$C313)/$C313/10000/2*(G$292^2/$U$289)/304.8)&gt;(1.1*1.061231),"1.3",IF(((10000-$C313)/$C313/10000/2*(G$292^2/$U$289)/304.8)&gt;(1*1.061231),"1.1",(10000-$C313)/$C313/10000/2*(G$292^2/$U$289)/304.8)))))))))))))))))))))))))))))))</f>
        <v>2.8</v>
      </c>
      <c r="H313" s="95" t="str">
        <f t="shared" si="8"/>
        <v>3.6</v>
      </c>
      <c r="I313" s="95" t="str">
        <f t="shared" si="8"/>
        <v>4.5</v>
      </c>
      <c r="J313" s="95" t="str">
        <f t="shared" si="8"/>
        <v>5.0</v>
      </c>
      <c r="K313" s="95" t="str">
        <f t="shared" si="8"/>
        <v>5.7</v>
      </c>
      <c r="L313" s="95" t="str">
        <f t="shared" si="8"/>
        <v>7.1</v>
      </c>
      <c r="M313" s="95" t="str">
        <f t="shared" si="8"/>
        <v>8.0</v>
      </c>
      <c r="N313" s="95" t="str">
        <f t="shared" si="8"/>
        <v>9.0</v>
      </c>
      <c r="O313" s="95" t="str">
        <f t="shared" si="8"/>
        <v>10.1</v>
      </c>
      <c r="P313" s="95" t="str">
        <f t="shared" si="8"/>
        <v>D</v>
      </c>
      <c r="Q313" s="95" t="str">
        <f t="shared" ref="Q313:Z322" si="9">IF(((10000-$C313)/$C313/10000/2*(Q$292^2/$U$289)/304.8)&gt;(1.4142*$D$246),"D",IF(((10000-$C313)/$C313/10000/2*(Q$292^2/$U$289)/304.8)&gt;(28.5*1.061231),"32.0",IF(((10000-$C313)/$C313/10000/2*(Q$292^2/$U$289)/304.8)&gt;(25.4*1.061231),"28.5",IF(((10000-$C313)/$C313/10000/2*(Q$292^2/$U$289)/304.8)&gt;(22.6*1.061231),"25.4",IF(((10000-$C313)/$C313/10000/2*(Q$292^2/$U$289)/304.8)&gt;(20.2*1.061231),"22.6",IF(((10000-$C313)/$C313/10000/2*(Q$292^2/$U$289)/304.8)&gt;(18*1.061231),"20.2",IF(((10000-$C313)/$C313/10000/2*(Q$292^2/$U$289)/304.8)&gt;(16*1.061231),"18.0",IF(((10000-$C313)/$C313/10000/2*(Q$292^2/$U$289)/304.8)&gt;(14.3*1.061231),"16.0",IF(((10000-$C313)/$C313/10000/2*(Q$292^2/$U$289)/304.8)&gt;(12.7*1.061231),"14.3",IF(((10000-$C313)/$C313/10000/2*(Q$292^2/$U$289)/304.8)&gt;(11.3*1.061231),"12.7",IF(((10000-$C313)/$C313/10000/2*(Q$292^2/$U$289)/304.8)&gt;(10.1*1.061231),"11.3",IF(((10000-$C313)/$C313/10000/2*(Q$292^2/$U$289)/304.8)&gt;(9*1.061231),"10.1",IF(((10000-$C313)/$C313/10000/2*(Q$292^2/$U$289)/304.8)&gt;(8*1.061231),"9.0",IF(((10000-$C313)/$C313/10000/2*(Q$292^2/$U$289)/304.8)&gt;(7.1*1.061231),"8.0",IF(((10000-$C313)/$C313/10000/2*(Q$292^2/$U$289)/304.8)&gt;(6.3*1.061231),"7.1",IF(((10000-$C313)/$C313/10000/2*(Q$292^2/$U$289)/304.8)&gt;(5.7*1.061231),"6.3",IF(((10000-$C313)/$C313/10000/2*(Q$292^2/$U$289)/304.8)&gt;(5*1.061231),"5.7",IF(((10000-$C313)/$C313/10000/2*(Q$292^2/$U$289)/304.8)&gt;(4.5*1.061231),"5.0",IF(((10000-$C313)/$C313/10000/2*(Q$292^2/$U$289)/304.8)&gt;(4*1.061231),"4.5",IF(((10000-$C313)/$C313/10000/2*(Q$292^2/$U$289)/304.8)&gt;(3.6*1.061231),"4.0",IF(((10000-$C313)/$C313/10000/2*(Q$292^2/$U$289)/304.8)&gt;(3.2*1.061231),"3.6",IF(((10000-$C313)/$C313/10000/2*(Q$292^2/$U$289)/304.8)&gt;(2.8*1.061231),"3.2",IF(((10000-$C313)/$C313/10000/2*(Q$292^2/$U$289)/304.8)&gt;(2.5*1.061231),"2.8",IF(((10000-$C313)/$C313/10000/2*(Q$292^2/$U$289)/304.8)&gt;(2.2*1.061231),"2.5",IF(((10000-$C313)/$C313/10000/2*(Q$292^2/$U$289)/304.8)&gt;(2*1.061231),"2.2",IF(((10000-$C313)/$C313/10000/2*(Q$292^2/$U$289)/304.8)&gt;(1.8*1.061231),"2.0",IF(((10000-$C313)/$C313/10000/2*(Q$292^2/$U$289)/304.8)&gt;(1.6*1.061231),"1.8",IF(((10000-$C313)/$C313/10000/2*(Q$292^2/$U$289)/304.8)&gt;(1.4*1.061231),"1.6",IF(((10000-$C313)/$C313/10000/2*(Q$292^2/$U$289)/304.8)&gt;(1.3*1.061231),"1.4",IF(((10000-$C313)/$C313/10000/2*(Q$292^2/$U$289)/304.8)&gt;(1.1*1.061231),"1.3",IF(((10000-$C313)/$C313/10000/2*(Q$292^2/$U$289)/304.8)&gt;(1*1.061231),"1.1",(10000-$C313)/$C313/10000/2*(Q$292^2/$U$289)/304.8)))))))))))))))))))))))))))))))</f>
        <v>D</v>
      </c>
      <c r="R313" s="95" t="str">
        <f t="shared" si="9"/>
        <v>D</v>
      </c>
      <c r="S313" s="95" t="str">
        <f t="shared" si="9"/>
        <v>D</v>
      </c>
      <c r="T313" s="95" t="str">
        <f t="shared" si="9"/>
        <v>D</v>
      </c>
      <c r="U313" s="95" t="str">
        <f t="shared" si="9"/>
        <v>D</v>
      </c>
      <c r="V313" s="95" t="str">
        <f t="shared" si="9"/>
        <v>D</v>
      </c>
      <c r="W313" s="95" t="str">
        <f t="shared" si="9"/>
        <v>D</v>
      </c>
      <c r="X313" s="95" t="str">
        <f t="shared" si="9"/>
        <v>D</v>
      </c>
      <c r="Y313" s="95" t="str">
        <f t="shared" si="9"/>
        <v>D</v>
      </c>
      <c r="Z313" s="95" t="str">
        <f t="shared" si="9"/>
        <v>D</v>
      </c>
      <c r="AA313" s="95" t="str">
        <f t="shared" ref="AA313:AG322" si="10">IF(((10000-$C313)/$C313/10000/2*(AA$292^2/$U$289)/304.8)&gt;(1.4142*$D$246),"D",IF(((10000-$C313)/$C313/10000/2*(AA$292^2/$U$289)/304.8)&gt;(28.5*1.061231),"32.0",IF(((10000-$C313)/$C313/10000/2*(AA$292^2/$U$289)/304.8)&gt;(25.4*1.061231),"28.5",IF(((10000-$C313)/$C313/10000/2*(AA$292^2/$U$289)/304.8)&gt;(22.6*1.061231),"25.4",IF(((10000-$C313)/$C313/10000/2*(AA$292^2/$U$289)/304.8)&gt;(20.2*1.061231),"22.6",IF(((10000-$C313)/$C313/10000/2*(AA$292^2/$U$289)/304.8)&gt;(18*1.061231),"20.2",IF(((10000-$C313)/$C313/10000/2*(AA$292^2/$U$289)/304.8)&gt;(16*1.061231),"18.0",IF(((10000-$C313)/$C313/10000/2*(AA$292^2/$U$289)/304.8)&gt;(14.3*1.061231),"16.0",IF(((10000-$C313)/$C313/10000/2*(AA$292^2/$U$289)/304.8)&gt;(12.7*1.061231),"14.3",IF(((10000-$C313)/$C313/10000/2*(AA$292^2/$U$289)/304.8)&gt;(11.3*1.061231),"12.7",IF(((10000-$C313)/$C313/10000/2*(AA$292^2/$U$289)/304.8)&gt;(10.1*1.061231),"11.3",IF(((10000-$C313)/$C313/10000/2*(AA$292^2/$U$289)/304.8)&gt;(9*1.061231),"10.1",IF(((10000-$C313)/$C313/10000/2*(AA$292^2/$U$289)/304.8)&gt;(8*1.061231),"9.0",IF(((10000-$C313)/$C313/10000/2*(AA$292^2/$U$289)/304.8)&gt;(7.1*1.061231),"8.0",IF(((10000-$C313)/$C313/10000/2*(AA$292^2/$U$289)/304.8)&gt;(6.3*1.061231),"7.1",IF(((10000-$C313)/$C313/10000/2*(AA$292^2/$U$289)/304.8)&gt;(5.7*1.061231),"6.3",IF(((10000-$C313)/$C313/10000/2*(AA$292^2/$U$289)/304.8)&gt;(5*1.061231),"5.7",IF(((10000-$C313)/$C313/10000/2*(AA$292^2/$U$289)/304.8)&gt;(4.5*1.061231),"5.0",IF(((10000-$C313)/$C313/10000/2*(AA$292^2/$U$289)/304.8)&gt;(4*1.061231),"4.5",IF(((10000-$C313)/$C313/10000/2*(AA$292^2/$U$289)/304.8)&gt;(3.6*1.061231),"4.0",IF(((10000-$C313)/$C313/10000/2*(AA$292^2/$U$289)/304.8)&gt;(3.2*1.061231),"3.6",IF(((10000-$C313)/$C313/10000/2*(AA$292^2/$U$289)/304.8)&gt;(2.8*1.061231),"3.2",IF(((10000-$C313)/$C313/10000/2*(AA$292^2/$U$289)/304.8)&gt;(2.5*1.061231),"2.8",IF(((10000-$C313)/$C313/10000/2*(AA$292^2/$U$289)/304.8)&gt;(2.2*1.061231),"2.5",IF(((10000-$C313)/$C313/10000/2*(AA$292^2/$U$289)/304.8)&gt;(2*1.061231),"2.2",IF(((10000-$C313)/$C313/10000/2*(AA$292^2/$U$289)/304.8)&gt;(1.8*1.061231),"2.0",IF(((10000-$C313)/$C313/10000/2*(AA$292^2/$U$289)/304.8)&gt;(1.6*1.061231),"1.8",IF(((10000-$C313)/$C313/10000/2*(AA$292^2/$U$289)/304.8)&gt;(1.4*1.061231),"1.6",IF(((10000-$C313)/$C313/10000/2*(AA$292^2/$U$289)/304.8)&gt;(1.3*1.061231),"1.4",IF(((10000-$C313)/$C313/10000/2*(AA$292^2/$U$289)/304.8)&gt;(1.1*1.061231),"1.3",IF(((10000-$C313)/$C313/10000/2*(AA$292^2/$U$289)/304.8)&gt;(1*1.061231),"1.1",(10000-$C313)/$C313/10000/2*(AA$292^2/$U$289)/304.8)))))))))))))))))))))))))))))))</f>
        <v>D</v>
      </c>
      <c r="AB313" s="95" t="str">
        <f t="shared" si="10"/>
        <v>D</v>
      </c>
      <c r="AC313" s="95" t="str">
        <f t="shared" si="10"/>
        <v>D</v>
      </c>
      <c r="AD313" s="95" t="str">
        <f t="shared" si="10"/>
        <v>D</v>
      </c>
      <c r="AE313" s="95" t="str">
        <f t="shared" si="10"/>
        <v>D</v>
      </c>
      <c r="AF313" s="95" t="str">
        <f t="shared" si="10"/>
        <v>D</v>
      </c>
      <c r="AG313" s="95" t="str">
        <f t="shared" si="10"/>
        <v>D</v>
      </c>
      <c r="AH313" s="72"/>
    </row>
    <row r="314" spans="1:34" x14ac:dyDescent="0.4">
      <c r="A314" s="29"/>
      <c r="B314" s="104"/>
      <c r="C314" s="328">
        <f t="shared" si="3"/>
        <v>9.0223099999999992</v>
      </c>
      <c r="D314" s="329">
        <f t="shared" si="3"/>
        <v>18.044619999999998</v>
      </c>
      <c r="E314" s="323">
        <f t="shared" si="4"/>
        <v>2.75</v>
      </c>
      <c r="F314" s="324">
        <v>5.5</v>
      </c>
      <c r="G314" s="95" t="str">
        <f t="shared" si="8"/>
        <v>2.8</v>
      </c>
      <c r="H314" s="95" t="str">
        <f t="shared" si="8"/>
        <v>3.2</v>
      </c>
      <c r="I314" s="95" t="str">
        <f t="shared" si="8"/>
        <v>4.0</v>
      </c>
      <c r="J314" s="95" t="str">
        <f t="shared" si="8"/>
        <v>5.0</v>
      </c>
      <c r="K314" s="95" t="str">
        <f t="shared" si="8"/>
        <v>5.7</v>
      </c>
      <c r="L314" s="95" t="str">
        <f t="shared" si="8"/>
        <v>6.3</v>
      </c>
      <c r="M314" s="95" t="str">
        <f t="shared" si="8"/>
        <v>8.0</v>
      </c>
      <c r="N314" s="95" t="str">
        <f t="shared" si="8"/>
        <v>9.0</v>
      </c>
      <c r="O314" s="95" t="str">
        <f t="shared" si="8"/>
        <v>10.1</v>
      </c>
      <c r="P314" s="95" t="str">
        <f t="shared" si="8"/>
        <v>11.3</v>
      </c>
      <c r="Q314" s="95" t="str">
        <f t="shared" si="9"/>
        <v>D</v>
      </c>
      <c r="R314" s="95" t="str">
        <f t="shared" si="9"/>
        <v>D</v>
      </c>
      <c r="S314" s="95" t="str">
        <f t="shared" si="9"/>
        <v>D</v>
      </c>
      <c r="T314" s="95" t="str">
        <f t="shared" si="9"/>
        <v>D</v>
      </c>
      <c r="U314" s="95" t="str">
        <f t="shared" si="9"/>
        <v>D</v>
      </c>
      <c r="V314" s="95" t="str">
        <f t="shared" si="9"/>
        <v>D</v>
      </c>
      <c r="W314" s="95" t="str">
        <f t="shared" si="9"/>
        <v>D</v>
      </c>
      <c r="X314" s="95" t="str">
        <f t="shared" si="9"/>
        <v>D</v>
      </c>
      <c r="Y314" s="95" t="str">
        <f t="shared" si="9"/>
        <v>D</v>
      </c>
      <c r="Z314" s="95" t="str">
        <f t="shared" si="9"/>
        <v>D</v>
      </c>
      <c r="AA314" s="95" t="str">
        <f t="shared" si="10"/>
        <v>D</v>
      </c>
      <c r="AB314" s="95" t="str">
        <f t="shared" si="10"/>
        <v>D</v>
      </c>
      <c r="AC314" s="95" t="str">
        <f t="shared" si="10"/>
        <v>D</v>
      </c>
      <c r="AD314" s="95" t="str">
        <f t="shared" si="10"/>
        <v>D</v>
      </c>
      <c r="AE314" s="95" t="str">
        <f t="shared" si="10"/>
        <v>D</v>
      </c>
      <c r="AF314" s="95" t="str">
        <f t="shared" si="10"/>
        <v>D</v>
      </c>
      <c r="AG314" s="95" t="str">
        <f t="shared" si="10"/>
        <v>D</v>
      </c>
      <c r="AH314" s="72"/>
    </row>
    <row r="315" spans="1:34" x14ac:dyDescent="0.4">
      <c r="A315" s="29"/>
      <c r="B315" s="104"/>
      <c r="C315" s="328">
        <f t="shared" si="3"/>
        <v>9.4324150000000007</v>
      </c>
      <c r="D315" s="329">
        <f t="shared" si="3"/>
        <v>18.864830000000001</v>
      </c>
      <c r="E315" s="323">
        <f t="shared" si="4"/>
        <v>2.875</v>
      </c>
      <c r="F315" s="324">
        <v>5.75</v>
      </c>
      <c r="G315" s="95" t="str">
        <f t="shared" si="8"/>
        <v>2.5</v>
      </c>
      <c r="H315" s="95" t="str">
        <f t="shared" si="8"/>
        <v>3.2</v>
      </c>
      <c r="I315" s="95" t="str">
        <f t="shared" si="8"/>
        <v>4.0</v>
      </c>
      <c r="J315" s="95" t="str">
        <f t="shared" si="8"/>
        <v>4.5</v>
      </c>
      <c r="K315" s="95" t="str">
        <f t="shared" si="8"/>
        <v>5.7</v>
      </c>
      <c r="L315" s="95" t="str">
        <f t="shared" si="8"/>
        <v>6.3</v>
      </c>
      <c r="M315" s="95" t="str">
        <f t="shared" si="8"/>
        <v>7.1</v>
      </c>
      <c r="N315" s="95" t="str">
        <f t="shared" si="8"/>
        <v>8.0</v>
      </c>
      <c r="O315" s="95" t="str">
        <f t="shared" si="8"/>
        <v>9.0</v>
      </c>
      <c r="P315" s="95" t="str">
        <f t="shared" si="8"/>
        <v>10.1</v>
      </c>
      <c r="Q315" s="95" t="str">
        <f t="shared" si="9"/>
        <v>D</v>
      </c>
      <c r="R315" s="95" t="str">
        <f t="shared" si="9"/>
        <v>D</v>
      </c>
      <c r="S315" s="95" t="str">
        <f t="shared" si="9"/>
        <v>D</v>
      </c>
      <c r="T315" s="95" t="str">
        <f t="shared" si="9"/>
        <v>D</v>
      </c>
      <c r="U315" s="95" t="str">
        <f t="shared" si="9"/>
        <v>D</v>
      </c>
      <c r="V315" s="95" t="str">
        <f t="shared" si="9"/>
        <v>D</v>
      </c>
      <c r="W315" s="95" t="str">
        <f t="shared" si="9"/>
        <v>D</v>
      </c>
      <c r="X315" s="95" t="str">
        <f t="shared" si="9"/>
        <v>D</v>
      </c>
      <c r="Y315" s="95" t="str">
        <f t="shared" si="9"/>
        <v>D</v>
      </c>
      <c r="Z315" s="95" t="str">
        <f t="shared" si="9"/>
        <v>D</v>
      </c>
      <c r="AA315" s="95" t="str">
        <f t="shared" si="10"/>
        <v>D</v>
      </c>
      <c r="AB315" s="95" t="str">
        <f t="shared" si="10"/>
        <v>D</v>
      </c>
      <c r="AC315" s="95" t="str">
        <f t="shared" si="10"/>
        <v>D</v>
      </c>
      <c r="AD315" s="95" t="str">
        <f t="shared" si="10"/>
        <v>D</v>
      </c>
      <c r="AE315" s="95" t="str">
        <f t="shared" si="10"/>
        <v>D</v>
      </c>
      <c r="AF315" s="95" t="str">
        <f t="shared" si="10"/>
        <v>D</v>
      </c>
      <c r="AG315" s="95" t="str">
        <f t="shared" si="10"/>
        <v>D</v>
      </c>
      <c r="AH315" s="72"/>
    </row>
    <row r="316" spans="1:34" x14ac:dyDescent="0.4">
      <c r="A316" s="29"/>
      <c r="B316" s="104"/>
      <c r="C316" s="328">
        <f t="shared" si="3"/>
        <v>9.8425200000000004</v>
      </c>
      <c r="D316" s="329">
        <f t="shared" si="3"/>
        <v>19.685040000000001</v>
      </c>
      <c r="E316" s="323">
        <f t="shared" si="4"/>
        <v>3</v>
      </c>
      <c r="F316" s="324">
        <v>6</v>
      </c>
      <c r="G316" s="95" t="str">
        <f t="shared" si="8"/>
        <v>2.5</v>
      </c>
      <c r="H316" s="95" t="str">
        <f t="shared" si="8"/>
        <v>3.2</v>
      </c>
      <c r="I316" s="95" t="str">
        <f t="shared" si="8"/>
        <v>3.6</v>
      </c>
      <c r="J316" s="95" t="str">
        <f t="shared" si="8"/>
        <v>4.5</v>
      </c>
      <c r="K316" s="95" t="str">
        <f t="shared" si="8"/>
        <v>5.0</v>
      </c>
      <c r="L316" s="95" t="str">
        <f t="shared" si="8"/>
        <v>5.7</v>
      </c>
      <c r="M316" s="95" t="str">
        <f t="shared" si="8"/>
        <v>7.1</v>
      </c>
      <c r="N316" s="95" t="str">
        <f t="shared" si="8"/>
        <v>8.0</v>
      </c>
      <c r="O316" s="95" t="str">
        <f t="shared" si="8"/>
        <v>9.0</v>
      </c>
      <c r="P316" s="95" t="str">
        <f t="shared" si="8"/>
        <v>10.1</v>
      </c>
      <c r="Q316" s="95" t="str">
        <f t="shared" si="9"/>
        <v>11.3</v>
      </c>
      <c r="R316" s="95" t="str">
        <f t="shared" si="9"/>
        <v>D</v>
      </c>
      <c r="S316" s="95" t="str">
        <f t="shared" si="9"/>
        <v>D</v>
      </c>
      <c r="T316" s="95" t="str">
        <f t="shared" si="9"/>
        <v>D</v>
      </c>
      <c r="U316" s="95" t="str">
        <f t="shared" si="9"/>
        <v>D</v>
      </c>
      <c r="V316" s="95" t="str">
        <f t="shared" si="9"/>
        <v>D</v>
      </c>
      <c r="W316" s="95" t="str">
        <f t="shared" si="9"/>
        <v>D</v>
      </c>
      <c r="X316" s="95" t="str">
        <f t="shared" si="9"/>
        <v>D</v>
      </c>
      <c r="Y316" s="95" t="str">
        <f t="shared" si="9"/>
        <v>D</v>
      </c>
      <c r="Z316" s="95" t="str">
        <f t="shared" si="9"/>
        <v>D</v>
      </c>
      <c r="AA316" s="95" t="str">
        <f t="shared" si="10"/>
        <v>D</v>
      </c>
      <c r="AB316" s="95" t="str">
        <f t="shared" si="10"/>
        <v>D</v>
      </c>
      <c r="AC316" s="95" t="str">
        <f t="shared" si="10"/>
        <v>D</v>
      </c>
      <c r="AD316" s="95" t="str">
        <f t="shared" si="10"/>
        <v>D</v>
      </c>
      <c r="AE316" s="95" t="str">
        <f t="shared" si="10"/>
        <v>D</v>
      </c>
      <c r="AF316" s="95" t="str">
        <f t="shared" si="10"/>
        <v>D</v>
      </c>
      <c r="AG316" s="95" t="str">
        <f t="shared" si="10"/>
        <v>D</v>
      </c>
      <c r="AH316" s="72"/>
    </row>
    <row r="317" spans="1:34" x14ac:dyDescent="0.4">
      <c r="A317" s="29"/>
      <c r="B317" s="104"/>
      <c r="C317" s="328">
        <f t="shared" si="3"/>
        <v>10.252625</v>
      </c>
      <c r="D317" s="329">
        <f t="shared" si="3"/>
        <v>20.50525</v>
      </c>
      <c r="E317" s="323">
        <f t="shared" si="4"/>
        <v>3.125</v>
      </c>
      <c r="F317" s="324">
        <v>6.25</v>
      </c>
      <c r="G317" s="95" t="str">
        <f t="shared" si="8"/>
        <v>2.5</v>
      </c>
      <c r="H317" s="95" t="str">
        <f t="shared" si="8"/>
        <v>2.8</v>
      </c>
      <c r="I317" s="95" t="str">
        <f t="shared" si="8"/>
        <v>3.6</v>
      </c>
      <c r="J317" s="95" t="str">
        <f t="shared" si="8"/>
        <v>4.5</v>
      </c>
      <c r="K317" s="95" t="str">
        <f t="shared" si="8"/>
        <v>5.0</v>
      </c>
      <c r="L317" s="95" t="str">
        <f t="shared" si="8"/>
        <v>5.7</v>
      </c>
      <c r="M317" s="95" t="str">
        <f t="shared" si="8"/>
        <v>6.3</v>
      </c>
      <c r="N317" s="95" t="str">
        <f t="shared" si="8"/>
        <v>8.0</v>
      </c>
      <c r="O317" s="95" t="str">
        <f t="shared" si="8"/>
        <v>9.0</v>
      </c>
      <c r="P317" s="95" t="str">
        <f t="shared" si="8"/>
        <v>10.1</v>
      </c>
      <c r="Q317" s="95" t="str">
        <f t="shared" si="9"/>
        <v>10.1</v>
      </c>
      <c r="R317" s="95" t="str">
        <f t="shared" si="9"/>
        <v>D</v>
      </c>
      <c r="S317" s="95" t="str">
        <f t="shared" si="9"/>
        <v>D</v>
      </c>
      <c r="T317" s="95" t="str">
        <f t="shared" si="9"/>
        <v>D</v>
      </c>
      <c r="U317" s="95" t="str">
        <f t="shared" si="9"/>
        <v>D</v>
      </c>
      <c r="V317" s="95" t="str">
        <f t="shared" si="9"/>
        <v>D</v>
      </c>
      <c r="W317" s="95" t="str">
        <f t="shared" si="9"/>
        <v>D</v>
      </c>
      <c r="X317" s="95" t="str">
        <f t="shared" si="9"/>
        <v>D</v>
      </c>
      <c r="Y317" s="95" t="str">
        <f t="shared" si="9"/>
        <v>D</v>
      </c>
      <c r="Z317" s="95" t="str">
        <f t="shared" si="9"/>
        <v>D</v>
      </c>
      <c r="AA317" s="95" t="str">
        <f t="shared" si="10"/>
        <v>D</v>
      </c>
      <c r="AB317" s="95" t="str">
        <f t="shared" si="10"/>
        <v>D</v>
      </c>
      <c r="AC317" s="95" t="str">
        <f t="shared" si="10"/>
        <v>D</v>
      </c>
      <c r="AD317" s="95" t="str">
        <f t="shared" si="10"/>
        <v>D</v>
      </c>
      <c r="AE317" s="95" t="str">
        <f t="shared" si="10"/>
        <v>D</v>
      </c>
      <c r="AF317" s="95" t="str">
        <f t="shared" si="10"/>
        <v>D</v>
      </c>
      <c r="AG317" s="95" t="str">
        <f t="shared" si="10"/>
        <v>D</v>
      </c>
      <c r="AH317" s="72"/>
    </row>
    <row r="318" spans="1:34" x14ac:dyDescent="0.4">
      <c r="A318" s="29"/>
      <c r="B318" s="104"/>
      <c r="C318" s="328">
        <f t="shared" ref="C318:D333" si="11">E318*3.28084</f>
        <v>10.66273</v>
      </c>
      <c r="D318" s="329">
        <f t="shared" si="11"/>
        <v>21.32546</v>
      </c>
      <c r="E318" s="323">
        <f t="shared" si="4"/>
        <v>3.25</v>
      </c>
      <c r="F318" s="324">
        <v>6.5</v>
      </c>
      <c r="G318" s="95" t="str">
        <f t="shared" si="8"/>
        <v>2.2</v>
      </c>
      <c r="H318" s="95" t="str">
        <f t="shared" si="8"/>
        <v>2.8</v>
      </c>
      <c r="I318" s="95" t="str">
        <f t="shared" si="8"/>
        <v>3.6</v>
      </c>
      <c r="J318" s="95" t="str">
        <f t="shared" si="8"/>
        <v>4.0</v>
      </c>
      <c r="K318" s="95" t="str">
        <f t="shared" si="8"/>
        <v>5.0</v>
      </c>
      <c r="L318" s="95" t="str">
        <f t="shared" si="8"/>
        <v>5.7</v>
      </c>
      <c r="M318" s="95" t="str">
        <f t="shared" si="8"/>
        <v>6.3</v>
      </c>
      <c r="N318" s="95" t="str">
        <f t="shared" si="8"/>
        <v>7.1</v>
      </c>
      <c r="O318" s="95" t="str">
        <f t="shared" si="8"/>
        <v>8.0</v>
      </c>
      <c r="P318" s="95" t="str">
        <f t="shared" si="8"/>
        <v>9.0</v>
      </c>
      <c r="Q318" s="95" t="str">
        <f t="shared" si="9"/>
        <v>10.1</v>
      </c>
      <c r="R318" s="95" t="str">
        <f t="shared" si="9"/>
        <v>D</v>
      </c>
      <c r="S318" s="95" t="str">
        <f t="shared" si="9"/>
        <v>D</v>
      </c>
      <c r="T318" s="95" t="str">
        <f t="shared" si="9"/>
        <v>D</v>
      </c>
      <c r="U318" s="95" t="str">
        <f t="shared" si="9"/>
        <v>D</v>
      </c>
      <c r="V318" s="95" t="str">
        <f t="shared" si="9"/>
        <v>D</v>
      </c>
      <c r="W318" s="95" t="str">
        <f t="shared" si="9"/>
        <v>D</v>
      </c>
      <c r="X318" s="95" t="str">
        <f t="shared" si="9"/>
        <v>D</v>
      </c>
      <c r="Y318" s="95" t="str">
        <f t="shared" si="9"/>
        <v>D</v>
      </c>
      <c r="Z318" s="95" t="str">
        <f t="shared" si="9"/>
        <v>D</v>
      </c>
      <c r="AA318" s="95" t="str">
        <f t="shared" si="10"/>
        <v>D</v>
      </c>
      <c r="AB318" s="95" t="str">
        <f t="shared" si="10"/>
        <v>D</v>
      </c>
      <c r="AC318" s="95" t="str">
        <f t="shared" si="10"/>
        <v>D</v>
      </c>
      <c r="AD318" s="95" t="str">
        <f t="shared" si="10"/>
        <v>D</v>
      </c>
      <c r="AE318" s="95" t="str">
        <f t="shared" si="10"/>
        <v>D</v>
      </c>
      <c r="AF318" s="95" t="str">
        <f t="shared" si="10"/>
        <v>D</v>
      </c>
      <c r="AG318" s="95" t="str">
        <f t="shared" si="10"/>
        <v>D</v>
      </c>
      <c r="AH318" s="72"/>
    </row>
    <row r="319" spans="1:34" x14ac:dyDescent="0.4">
      <c r="A319" s="29"/>
      <c r="B319" s="104"/>
      <c r="C319" s="328">
        <f t="shared" si="11"/>
        <v>11.072835</v>
      </c>
      <c r="D319" s="329">
        <f t="shared" si="11"/>
        <v>22.145669999999999</v>
      </c>
      <c r="E319" s="323">
        <f t="shared" si="4"/>
        <v>3.375</v>
      </c>
      <c r="F319" s="324">
        <v>6.75</v>
      </c>
      <c r="G319" s="95" t="str">
        <f t="shared" si="8"/>
        <v>2.2</v>
      </c>
      <c r="H319" s="95" t="str">
        <f t="shared" si="8"/>
        <v>2.8</v>
      </c>
      <c r="I319" s="95" t="str">
        <f t="shared" si="8"/>
        <v>3.2</v>
      </c>
      <c r="J319" s="95" t="str">
        <f t="shared" si="8"/>
        <v>4.0</v>
      </c>
      <c r="K319" s="95" t="str">
        <f t="shared" si="8"/>
        <v>4.5</v>
      </c>
      <c r="L319" s="95" t="str">
        <f t="shared" si="8"/>
        <v>5.7</v>
      </c>
      <c r="M319" s="95" t="str">
        <f t="shared" si="8"/>
        <v>6.3</v>
      </c>
      <c r="N319" s="95" t="str">
        <f t="shared" si="8"/>
        <v>7.1</v>
      </c>
      <c r="O319" s="95" t="str">
        <f t="shared" si="8"/>
        <v>8.0</v>
      </c>
      <c r="P319" s="95" t="str">
        <f t="shared" si="8"/>
        <v>9.0</v>
      </c>
      <c r="Q319" s="95" t="str">
        <f t="shared" si="9"/>
        <v>10.1</v>
      </c>
      <c r="R319" s="95" t="str">
        <f t="shared" si="9"/>
        <v>11.3</v>
      </c>
      <c r="S319" s="95" t="str">
        <f t="shared" si="9"/>
        <v>D</v>
      </c>
      <c r="T319" s="95" t="str">
        <f t="shared" si="9"/>
        <v>D</v>
      </c>
      <c r="U319" s="95" t="str">
        <f t="shared" si="9"/>
        <v>D</v>
      </c>
      <c r="V319" s="95" t="str">
        <f t="shared" si="9"/>
        <v>D</v>
      </c>
      <c r="W319" s="95" t="str">
        <f t="shared" si="9"/>
        <v>D</v>
      </c>
      <c r="X319" s="95" t="str">
        <f t="shared" si="9"/>
        <v>D</v>
      </c>
      <c r="Y319" s="95" t="str">
        <f t="shared" si="9"/>
        <v>D</v>
      </c>
      <c r="Z319" s="95" t="str">
        <f t="shared" si="9"/>
        <v>D</v>
      </c>
      <c r="AA319" s="95" t="str">
        <f t="shared" si="10"/>
        <v>D</v>
      </c>
      <c r="AB319" s="95" t="str">
        <f t="shared" si="10"/>
        <v>D</v>
      </c>
      <c r="AC319" s="95" t="str">
        <f t="shared" si="10"/>
        <v>D</v>
      </c>
      <c r="AD319" s="95" t="str">
        <f t="shared" si="10"/>
        <v>D</v>
      </c>
      <c r="AE319" s="95" t="str">
        <f t="shared" si="10"/>
        <v>D</v>
      </c>
      <c r="AF319" s="95" t="str">
        <f t="shared" si="10"/>
        <v>D</v>
      </c>
      <c r="AG319" s="95" t="str">
        <f t="shared" si="10"/>
        <v>D</v>
      </c>
      <c r="AH319" s="72"/>
    </row>
    <row r="320" spans="1:34" x14ac:dyDescent="0.4">
      <c r="A320" s="29"/>
      <c r="B320" s="104"/>
      <c r="C320" s="328">
        <f t="shared" si="11"/>
        <v>11.482939999999999</v>
      </c>
      <c r="D320" s="329">
        <f t="shared" si="11"/>
        <v>22.965879999999999</v>
      </c>
      <c r="E320" s="323">
        <f t="shared" si="4"/>
        <v>3.5</v>
      </c>
      <c r="F320" s="324">
        <v>7</v>
      </c>
      <c r="G320" s="95" t="str">
        <f t="shared" si="8"/>
        <v>2.2</v>
      </c>
      <c r="H320" s="95" t="str">
        <f t="shared" si="8"/>
        <v>2.5</v>
      </c>
      <c r="I320" s="95" t="str">
        <f t="shared" si="8"/>
        <v>3.2</v>
      </c>
      <c r="J320" s="95" t="str">
        <f t="shared" si="8"/>
        <v>3.6</v>
      </c>
      <c r="K320" s="95" t="str">
        <f t="shared" si="8"/>
        <v>4.5</v>
      </c>
      <c r="L320" s="95" t="str">
        <f t="shared" si="8"/>
        <v>5.0</v>
      </c>
      <c r="M320" s="95" t="str">
        <f t="shared" si="8"/>
        <v>5.7</v>
      </c>
      <c r="N320" s="95" t="str">
        <f t="shared" si="8"/>
        <v>7.1</v>
      </c>
      <c r="O320" s="95" t="str">
        <f t="shared" si="8"/>
        <v>8.0</v>
      </c>
      <c r="P320" s="95" t="str">
        <f t="shared" si="8"/>
        <v>9.0</v>
      </c>
      <c r="Q320" s="95" t="str">
        <f t="shared" si="9"/>
        <v>9.0</v>
      </c>
      <c r="R320" s="95" t="str">
        <f t="shared" si="9"/>
        <v>10.1</v>
      </c>
      <c r="S320" s="95" t="str">
        <f t="shared" si="9"/>
        <v>D</v>
      </c>
      <c r="T320" s="95" t="str">
        <f t="shared" si="9"/>
        <v>D</v>
      </c>
      <c r="U320" s="95" t="str">
        <f t="shared" si="9"/>
        <v>D</v>
      </c>
      <c r="V320" s="95" t="str">
        <f t="shared" si="9"/>
        <v>D</v>
      </c>
      <c r="W320" s="95" t="str">
        <f t="shared" si="9"/>
        <v>D</v>
      </c>
      <c r="X320" s="95" t="str">
        <f t="shared" si="9"/>
        <v>D</v>
      </c>
      <c r="Y320" s="95" t="str">
        <f t="shared" si="9"/>
        <v>D</v>
      </c>
      <c r="Z320" s="95" t="str">
        <f t="shared" si="9"/>
        <v>D</v>
      </c>
      <c r="AA320" s="95" t="str">
        <f t="shared" si="10"/>
        <v>D</v>
      </c>
      <c r="AB320" s="95" t="str">
        <f t="shared" si="10"/>
        <v>D</v>
      </c>
      <c r="AC320" s="95" t="str">
        <f t="shared" si="10"/>
        <v>D</v>
      </c>
      <c r="AD320" s="95" t="str">
        <f t="shared" si="10"/>
        <v>D</v>
      </c>
      <c r="AE320" s="95" t="str">
        <f t="shared" si="10"/>
        <v>D</v>
      </c>
      <c r="AF320" s="95" t="str">
        <f t="shared" si="10"/>
        <v>D</v>
      </c>
      <c r="AG320" s="95" t="str">
        <f t="shared" si="10"/>
        <v>D</v>
      </c>
      <c r="AH320" s="72"/>
    </row>
    <row r="321" spans="1:34" x14ac:dyDescent="0.4">
      <c r="A321" s="29"/>
      <c r="B321" s="104"/>
      <c r="C321" s="328">
        <f t="shared" si="11"/>
        <v>11.893045000000001</v>
      </c>
      <c r="D321" s="329">
        <f t="shared" si="11"/>
        <v>23.786090000000002</v>
      </c>
      <c r="E321" s="323">
        <f t="shared" si="4"/>
        <v>3.625</v>
      </c>
      <c r="F321" s="324">
        <v>7.25</v>
      </c>
      <c r="G321" s="95" t="str">
        <f t="shared" si="8"/>
        <v>2.0</v>
      </c>
      <c r="H321" s="95" t="str">
        <f t="shared" si="8"/>
        <v>2.5</v>
      </c>
      <c r="I321" s="95" t="str">
        <f t="shared" si="8"/>
        <v>3.2</v>
      </c>
      <c r="J321" s="95" t="str">
        <f t="shared" si="8"/>
        <v>3.6</v>
      </c>
      <c r="K321" s="95" t="str">
        <f t="shared" si="8"/>
        <v>4.5</v>
      </c>
      <c r="L321" s="95" t="str">
        <f t="shared" si="8"/>
        <v>5.0</v>
      </c>
      <c r="M321" s="95" t="str">
        <f t="shared" si="8"/>
        <v>5.7</v>
      </c>
      <c r="N321" s="95" t="str">
        <f t="shared" si="8"/>
        <v>6.3</v>
      </c>
      <c r="O321" s="95" t="str">
        <f t="shared" si="8"/>
        <v>7.1</v>
      </c>
      <c r="P321" s="95" t="str">
        <f t="shared" si="8"/>
        <v>8.0</v>
      </c>
      <c r="Q321" s="95" t="str">
        <f t="shared" si="9"/>
        <v>9.0</v>
      </c>
      <c r="R321" s="95" t="str">
        <f t="shared" si="9"/>
        <v>10.1</v>
      </c>
      <c r="S321" s="95" t="str">
        <f t="shared" si="9"/>
        <v>11.3</v>
      </c>
      <c r="T321" s="95" t="str">
        <f t="shared" si="9"/>
        <v>D</v>
      </c>
      <c r="U321" s="95" t="str">
        <f t="shared" si="9"/>
        <v>D</v>
      </c>
      <c r="V321" s="95" t="str">
        <f t="shared" si="9"/>
        <v>D</v>
      </c>
      <c r="W321" s="95" t="str">
        <f t="shared" si="9"/>
        <v>D</v>
      </c>
      <c r="X321" s="95" t="str">
        <f t="shared" si="9"/>
        <v>D</v>
      </c>
      <c r="Y321" s="95" t="str">
        <f t="shared" si="9"/>
        <v>D</v>
      </c>
      <c r="Z321" s="95" t="str">
        <f t="shared" si="9"/>
        <v>D</v>
      </c>
      <c r="AA321" s="95" t="str">
        <f t="shared" si="10"/>
        <v>D</v>
      </c>
      <c r="AB321" s="95" t="str">
        <f t="shared" si="10"/>
        <v>D</v>
      </c>
      <c r="AC321" s="95" t="str">
        <f t="shared" si="10"/>
        <v>D</v>
      </c>
      <c r="AD321" s="95" t="str">
        <f t="shared" si="10"/>
        <v>D</v>
      </c>
      <c r="AE321" s="95" t="str">
        <f t="shared" si="10"/>
        <v>D</v>
      </c>
      <c r="AF321" s="95" t="str">
        <f t="shared" si="10"/>
        <v>D</v>
      </c>
      <c r="AG321" s="95" t="str">
        <f t="shared" si="10"/>
        <v>D</v>
      </c>
      <c r="AH321" s="72"/>
    </row>
    <row r="322" spans="1:34" x14ac:dyDescent="0.4">
      <c r="A322" s="29"/>
      <c r="B322" s="104"/>
      <c r="C322" s="328">
        <f t="shared" si="11"/>
        <v>12.30315</v>
      </c>
      <c r="D322" s="329">
        <f t="shared" si="11"/>
        <v>24.606300000000001</v>
      </c>
      <c r="E322" s="323">
        <f t="shared" si="4"/>
        <v>3.75</v>
      </c>
      <c r="F322" s="324">
        <v>7.5</v>
      </c>
      <c r="G322" s="95" t="str">
        <f t="shared" si="8"/>
        <v>2.0</v>
      </c>
      <c r="H322" s="95" t="str">
        <f t="shared" si="8"/>
        <v>2.5</v>
      </c>
      <c r="I322" s="95" t="str">
        <f t="shared" si="8"/>
        <v>3.2</v>
      </c>
      <c r="J322" s="95" t="str">
        <f t="shared" si="8"/>
        <v>3.6</v>
      </c>
      <c r="K322" s="95" t="str">
        <f t="shared" si="8"/>
        <v>4.0</v>
      </c>
      <c r="L322" s="95" t="str">
        <f t="shared" si="8"/>
        <v>5.0</v>
      </c>
      <c r="M322" s="95" t="str">
        <f t="shared" si="8"/>
        <v>5.7</v>
      </c>
      <c r="N322" s="95" t="str">
        <f t="shared" si="8"/>
        <v>6.3</v>
      </c>
      <c r="O322" s="95" t="str">
        <f t="shared" si="8"/>
        <v>7.1</v>
      </c>
      <c r="P322" s="95" t="str">
        <f t="shared" si="8"/>
        <v>8.0</v>
      </c>
      <c r="Q322" s="95" t="str">
        <f t="shared" si="9"/>
        <v>9.0</v>
      </c>
      <c r="R322" s="95" t="str">
        <f t="shared" si="9"/>
        <v>10.1</v>
      </c>
      <c r="S322" s="95" t="str">
        <f t="shared" si="9"/>
        <v>11.3</v>
      </c>
      <c r="T322" s="95" t="str">
        <f t="shared" si="9"/>
        <v>D</v>
      </c>
      <c r="U322" s="95" t="str">
        <f t="shared" si="9"/>
        <v>D</v>
      </c>
      <c r="V322" s="95" t="str">
        <f t="shared" si="9"/>
        <v>D</v>
      </c>
      <c r="W322" s="95" t="str">
        <f t="shared" si="9"/>
        <v>D</v>
      </c>
      <c r="X322" s="95" t="str">
        <f t="shared" si="9"/>
        <v>D</v>
      </c>
      <c r="Y322" s="95" t="str">
        <f t="shared" si="9"/>
        <v>D</v>
      </c>
      <c r="Z322" s="95" t="str">
        <f t="shared" si="9"/>
        <v>D</v>
      </c>
      <c r="AA322" s="95" t="str">
        <f t="shared" si="10"/>
        <v>D</v>
      </c>
      <c r="AB322" s="95" t="str">
        <f t="shared" si="10"/>
        <v>D</v>
      </c>
      <c r="AC322" s="95" t="str">
        <f t="shared" si="10"/>
        <v>D</v>
      </c>
      <c r="AD322" s="95" t="str">
        <f t="shared" si="10"/>
        <v>D</v>
      </c>
      <c r="AE322" s="95" t="str">
        <f t="shared" si="10"/>
        <v>D</v>
      </c>
      <c r="AF322" s="95" t="str">
        <f t="shared" si="10"/>
        <v>D</v>
      </c>
      <c r="AG322" s="95" t="str">
        <f t="shared" si="10"/>
        <v>D</v>
      </c>
      <c r="AH322" s="72"/>
    </row>
    <row r="323" spans="1:34" x14ac:dyDescent="0.4">
      <c r="A323" s="29"/>
      <c r="B323" s="104"/>
      <c r="C323" s="328">
        <f t="shared" si="11"/>
        <v>12.713255</v>
      </c>
      <c r="D323" s="329">
        <f t="shared" si="11"/>
        <v>25.42651</v>
      </c>
      <c r="E323" s="323">
        <f t="shared" si="4"/>
        <v>3.875</v>
      </c>
      <c r="F323" s="324">
        <v>7.75</v>
      </c>
      <c r="G323" s="95" t="str">
        <f t="shared" ref="G323:P332" si="12">IF(((10000-$C323)/$C323/10000/2*(G$292^2/$U$289)/304.8)&gt;(1.4142*$D$246),"D",IF(((10000-$C323)/$C323/10000/2*(G$292^2/$U$289)/304.8)&gt;(28.5*1.061231),"32.0",IF(((10000-$C323)/$C323/10000/2*(G$292^2/$U$289)/304.8)&gt;(25.4*1.061231),"28.5",IF(((10000-$C323)/$C323/10000/2*(G$292^2/$U$289)/304.8)&gt;(22.6*1.061231),"25.4",IF(((10000-$C323)/$C323/10000/2*(G$292^2/$U$289)/304.8)&gt;(20.2*1.061231),"22.6",IF(((10000-$C323)/$C323/10000/2*(G$292^2/$U$289)/304.8)&gt;(18*1.061231),"20.2",IF(((10000-$C323)/$C323/10000/2*(G$292^2/$U$289)/304.8)&gt;(16*1.061231),"18.0",IF(((10000-$C323)/$C323/10000/2*(G$292^2/$U$289)/304.8)&gt;(14.3*1.061231),"16.0",IF(((10000-$C323)/$C323/10000/2*(G$292^2/$U$289)/304.8)&gt;(12.7*1.061231),"14.3",IF(((10000-$C323)/$C323/10000/2*(G$292^2/$U$289)/304.8)&gt;(11.3*1.061231),"12.7",IF(((10000-$C323)/$C323/10000/2*(G$292^2/$U$289)/304.8)&gt;(10.1*1.061231),"11.3",IF(((10000-$C323)/$C323/10000/2*(G$292^2/$U$289)/304.8)&gt;(9*1.061231),"10.1",IF(((10000-$C323)/$C323/10000/2*(G$292^2/$U$289)/304.8)&gt;(8*1.061231),"9.0",IF(((10000-$C323)/$C323/10000/2*(G$292^2/$U$289)/304.8)&gt;(7.1*1.061231),"8.0",IF(((10000-$C323)/$C323/10000/2*(G$292^2/$U$289)/304.8)&gt;(6.3*1.061231),"7.1",IF(((10000-$C323)/$C323/10000/2*(G$292^2/$U$289)/304.8)&gt;(5.7*1.061231),"6.3",IF(((10000-$C323)/$C323/10000/2*(G$292^2/$U$289)/304.8)&gt;(5*1.061231),"5.7",IF(((10000-$C323)/$C323/10000/2*(G$292^2/$U$289)/304.8)&gt;(4.5*1.061231),"5.0",IF(((10000-$C323)/$C323/10000/2*(G$292^2/$U$289)/304.8)&gt;(4*1.061231),"4.5",IF(((10000-$C323)/$C323/10000/2*(G$292^2/$U$289)/304.8)&gt;(3.6*1.061231),"4.0",IF(((10000-$C323)/$C323/10000/2*(G$292^2/$U$289)/304.8)&gt;(3.2*1.061231),"3.6",IF(((10000-$C323)/$C323/10000/2*(G$292^2/$U$289)/304.8)&gt;(2.8*1.061231),"3.2",IF(((10000-$C323)/$C323/10000/2*(G$292^2/$U$289)/304.8)&gt;(2.5*1.061231),"2.8",IF(((10000-$C323)/$C323/10000/2*(G$292^2/$U$289)/304.8)&gt;(2.2*1.061231),"2.5",IF(((10000-$C323)/$C323/10000/2*(G$292^2/$U$289)/304.8)&gt;(2*1.061231),"2.2",IF(((10000-$C323)/$C323/10000/2*(G$292^2/$U$289)/304.8)&gt;(1.8*1.061231),"2.0",IF(((10000-$C323)/$C323/10000/2*(G$292^2/$U$289)/304.8)&gt;(1.6*1.061231),"1.8",IF(((10000-$C323)/$C323/10000/2*(G$292^2/$U$289)/304.8)&gt;(1.4*1.061231),"1.6",IF(((10000-$C323)/$C323/10000/2*(G$292^2/$U$289)/304.8)&gt;(1.3*1.061231),"1.4",IF(((10000-$C323)/$C323/10000/2*(G$292^2/$U$289)/304.8)&gt;(1.1*1.061231),"1.3",IF(((10000-$C323)/$C323/10000/2*(G$292^2/$U$289)/304.8)&gt;(1*1.061231),"1.1",(10000-$C323)/$C323/10000/2*(G$292^2/$U$289)/304.8)))))))))))))))))))))))))))))))</f>
        <v>2.0</v>
      </c>
      <c r="H323" s="95" t="str">
        <f t="shared" si="12"/>
        <v>2.5</v>
      </c>
      <c r="I323" s="95" t="str">
        <f t="shared" si="12"/>
        <v>2.8</v>
      </c>
      <c r="J323" s="95" t="str">
        <f t="shared" si="12"/>
        <v>3.6</v>
      </c>
      <c r="K323" s="95" t="str">
        <f t="shared" si="12"/>
        <v>4.0</v>
      </c>
      <c r="L323" s="95" t="str">
        <f t="shared" si="12"/>
        <v>4.5</v>
      </c>
      <c r="M323" s="95" t="str">
        <f t="shared" si="12"/>
        <v>5.7</v>
      </c>
      <c r="N323" s="95" t="str">
        <f t="shared" si="12"/>
        <v>6.3</v>
      </c>
      <c r="O323" s="95" t="str">
        <f t="shared" si="12"/>
        <v>7.1</v>
      </c>
      <c r="P323" s="95" t="str">
        <f t="shared" si="12"/>
        <v>8.0</v>
      </c>
      <c r="Q323" s="95" t="str">
        <f t="shared" ref="Q323:Z332" si="13">IF(((10000-$C323)/$C323/10000/2*(Q$292^2/$U$289)/304.8)&gt;(1.4142*$D$246),"D",IF(((10000-$C323)/$C323/10000/2*(Q$292^2/$U$289)/304.8)&gt;(28.5*1.061231),"32.0",IF(((10000-$C323)/$C323/10000/2*(Q$292^2/$U$289)/304.8)&gt;(25.4*1.061231),"28.5",IF(((10000-$C323)/$C323/10000/2*(Q$292^2/$U$289)/304.8)&gt;(22.6*1.061231),"25.4",IF(((10000-$C323)/$C323/10000/2*(Q$292^2/$U$289)/304.8)&gt;(20.2*1.061231),"22.6",IF(((10000-$C323)/$C323/10000/2*(Q$292^2/$U$289)/304.8)&gt;(18*1.061231),"20.2",IF(((10000-$C323)/$C323/10000/2*(Q$292^2/$U$289)/304.8)&gt;(16*1.061231),"18.0",IF(((10000-$C323)/$C323/10000/2*(Q$292^2/$U$289)/304.8)&gt;(14.3*1.061231),"16.0",IF(((10000-$C323)/$C323/10000/2*(Q$292^2/$U$289)/304.8)&gt;(12.7*1.061231),"14.3",IF(((10000-$C323)/$C323/10000/2*(Q$292^2/$U$289)/304.8)&gt;(11.3*1.061231),"12.7",IF(((10000-$C323)/$C323/10000/2*(Q$292^2/$U$289)/304.8)&gt;(10.1*1.061231),"11.3",IF(((10000-$C323)/$C323/10000/2*(Q$292^2/$U$289)/304.8)&gt;(9*1.061231),"10.1",IF(((10000-$C323)/$C323/10000/2*(Q$292^2/$U$289)/304.8)&gt;(8*1.061231),"9.0",IF(((10000-$C323)/$C323/10000/2*(Q$292^2/$U$289)/304.8)&gt;(7.1*1.061231),"8.0",IF(((10000-$C323)/$C323/10000/2*(Q$292^2/$U$289)/304.8)&gt;(6.3*1.061231),"7.1",IF(((10000-$C323)/$C323/10000/2*(Q$292^2/$U$289)/304.8)&gt;(5.7*1.061231),"6.3",IF(((10000-$C323)/$C323/10000/2*(Q$292^2/$U$289)/304.8)&gt;(5*1.061231),"5.7",IF(((10000-$C323)/$C323/10000/2*(Q$292^2/$U$289)/304.8)&gt;(4.5*1.061231),"5.0",IF(((10000-$C323)/$C323/10000/2*(Q$292^2/$U$289)/304.8)&gt;(4*1.061231),"4.5",IF(((10000-$C323)/$C323/10000/2*(Q$292^2/$U$289)/304.8)&gt;(3.6*1.061231),"4.0",IF(((10000-$C323)/$C323/10000/2*(Q$292^2/$U$289)/304.8)&gt;(3.2*1.061231),"3.6",IF(((10000-$C323)/$C323/10000/2*(Q$292^2/$U$289)/304.8)&gt;(2.8*1.061231),"3.2",IF(((10000-$C323)/$C323/10000/2*(Q$292^2/$U$289)/304.8)&gt;(2.5*1.061231),"2.8",IF(((10000-$C323)/$C323/10000/2*(Q$292^2/$U$289)/304.8)&gt;(2.2*1.061231),"2.5",IF(((10000-$C323)/$C323/10000/2*(Q$292^2/$U$289)/304.8)&gt;(2*1.061231),"2.2",IF(((10000-$C323)/$C323/10000/2*(Q$292^2/$U$289)/304.8)&gt;(1.8*1.061231),"2.0",IF(((10000-$C323)/$C323/10000/2*(Q$292^2/$U$289)/304.8)&gt;(1.6*1.061231),"1.8",IF(((10000-$C323)/$C323/10000/2*(Q$292^2/$U$289)/304.8)&gt;(1.4*1.061231),"1.6",IF(((10000-$C323)/$C323/10000/2*(Q$292^2/$U$289)/304.8)&gt;(1.3*1.061231),"1.4",IF(((10000-$C323)/$C323/10000/2*(Q$292^2/$U$289)/304.8)&gt;(1.1*1.061231),"1.3",IF(((10000-$C323)/$C323/10000/2*(Q$292^2/$U$289)/304.8)&gt;(1*1.061231),"1.1",(10000-$C323)/$C323/10000/2*(Q$292^2/$U$289)/304.8)))))))))))))))))))))))))))))))</f>
        <v>9.0</v>
      </c>
      <c r="R323" s="95" t="str">
        <f t="shared" si="13"/>
        <v>9.0</v>
      </c>
      <c r="S323" s="95" t="str">
        <f t="shared" si="13"/>
        <v>10.1</v>
      </c>
      <c r="T323" s="95" t="str">
        <f t="shared" si="13"/>
        <v>D</v>
      </c>
      <c r="U323" s="95" t="str">
        <f t="shared" si="13"/>
        <v>D</v>
      </c>
      <c r="V323" s="95" t="str">
        <f t="shared" si="13"/>
        <v>D</v>
      </c>
      <c r="W323" s="95" t="str">
        <f t="shared" si="13"/>
        <v>D</v>
      </c>
      <c r="X323" s="95" t="str">
        <f t="shared" si="13"/>
        <v>D</v>
      </c>
      <c r="Y323" s="95" t="str">
        <f t="shared" si="13"/>
        <v>D</v>
      </c>
      <c r="Z323" s="95" t="str">
        <f t="shared" si="13"/>
        <v>D</v>
      </c>
      <c r="AA323" s="95" t="str">
        <f t="shared" ref="AA323:AG332" si="14">IF(((10000-$C323)/$C323/10000/2*(AA$292^2/$U$289)/304.8)&gt;(1.4142*$D$246),"D",IF(((10000-$C323)/$C323/10000/2*(AA$292^2/$U$289)/304.8)&gt;(28.5*1.061231),"32.0",IF(((10000-$C323)/$C323/10000/2*(AA$292^2/$U$289)/304.8)&gt;(25.4*1.061231),"28.5",IF(((10000-$C323)/$C323/10000/2*(AA$292^2/$U$289)/304.8)&gt;(22.6*1.061231),"25.4",IF(((10000-$C323)/$C323/10000/2*(AA$292^2/$U$289)/304.8)&gt;(20.2*1.061231),"22.6",IF(((10000-$C323)/$C323/10000/2*(AA$292^2/$U$289)/304.8)&gt;(18*1.061231),"20.2",IF(((10000-$C323)/$C323/10000/2*(AA$292^2/$U$289)/304.8)&gt;(16*1.061231),"18.0",IF(((10000-$C323)/$C323/10000/2*(AA$292^2/$U$289)/304.8)&gt;(14.3*1.061231),"16.0",IF(((10000-$C323)/$C323/10000/2*(AA$292^2/$U$289)/304.8)&gt;(12.7*1.061231),"14.3",IF(((10000-$C323)/$C323/10000/2*(AA$292^2/$U$289)/304.8)&gt;(11.3*1.061231),"12.7",IF(((10000-$C323)/$C323/10000/2*(AA$292^2/$U$289)/304.8)&gt;(10.1*1.061231),"11.3",IF(((10000-$C323)/$C323/10000/2*(AA$292^2/$U$289)/304.8)&gt;(9*1.061231),"10.1",IF(((10000-$C323)/$C323/10000/2*(AA$292^2/$U$289)/304.8)&gt;(8*1.061231),"9.0",IF(((10000-$C323)/$C323/10000/2*(AA$292^2/$U$289)/304.8)&gt;(7.1*1.061231),"8.0",IF(((10000-$C323)/$C323/10000/2*(AA$292^2/$U$289)/304.8)&gt;(6.3*1.061231),"7.1",IF(((10000-$C323)/$C323/10000/2*(AA$292^2/$U$289)/304.8)&gt;(5.7*1.061231),"6.3",IF(((10000-$C323)/$C323/10000/2*(AA$292^2/$U$289)/304.8)&gt;(5*1.061231),"5.7",IF(((10000-$C323)/$C323/10000/2*(AA$292^2/$U$289)/304.8)&gt;(4.5*1.061231),"5.0",IF(((10000-$C323)/$C323/10000/2*(AA$292^2/$U$289)/304.8)&gt;(4*1.061231),"4.5",IF(((10000-$C323)/$C323/10000/2*(AA$292^2/$U$289)/304.8)&gt;(3.6*1.061231),"4.0",IF(((10000-$C323)/$C323/10000/2*(AA$292^2/$U$289)/304.8)&gt;(3.2*1.061231),"3.6",IF(((10000-$C323)/$C323/10000/2*(AA$292^2/$U$289)/304.8)&gt;(2.8*1.061231),"3.2",IF(((10000-$C323)/$C323/10000/2*(AA$292^2/$U$289)/304.8)&gt;(2.5*1.061231),"2.8",IF(((10000-$C323)/$C323/10000/2*(AA$292^2/$U$289)/304.8)&gt;(2.2*1.061231),"2.5",IF(((10000-$C323)/$C323/10000/2*(AA$292^2/$U$289)/304.8)&gt;(2*1.061231),"2.2",IF(((10000-$C323)/$C323/10000/2*(AA$292^2/$U$289)/304.8)&gt;(1.8*1.061231),"2.0",IF(((10000-$C323)/$C323/10000/2*(AA$292^2/$U$289)/304.8)&gt;(1.6*1.061231),"1.8",IF(((10000-$C323)/$C323/10000/2*(AA$292^2/$U$289)/304.8)&gt;(1.4*1.061231),"1.6",IF(((10000-$C323)/$C323/10000/2*(AA$292^2/$U$289)/304.8)&gt;(1.3*1.061231),"1.4",IF(((10000-$C323)/$C323/10000/2*(AA$292^2/$U$289)/304.8)&gt;(1.1*1.061231),"1.3",IF(((10000-$C323)/$C323/10000/2*(AA$292^2/$U$289)/304.8)&gt;(1*1.061231),"1.1",(10000-$C323)/$C323/10000/2*(AA$292^2/$U$289)/304.8)))))))))))))))))))))))))))))))</f>
        <v>D</v>
      </c>
      <c r="AB323" s="95" t="str">
        <f t="shared" si="14"/>
        <v>D</v>
      </c>
      <c r="AC323" s="95" t="str">
        <f t="shared" si="14"/>
        <v>D</v>
      </c>
      <c r="AD323" s="95" t="str">
        <f t="shared" si="14"/>
        <v>D</v>
      </c>
      <c r="AE323" s="95" t="str">
        <f t="shared" si="14"/>
        <v>D</v>
      </c>
      <c r="AF323" s="95" t="str">
        <f t="shared" si="14"/>
        <v>D</v>
      </c>
      <c r="AG323" s="95" t="str">
        <f t="shared" si="14"/>
        <v>D</v>
      </c>
      <c r="AH323" s="72"/>
    </row>
    <row r="324" spans="1:34" x14ac:dyDescent="0.4">
      <c r="A324" s="29"/>
      <c r="B324" s="104"/>
      <c r="C324" s="328">
        <f t="shared" si="11"/>
        <v>13.12336</v>
      </c>
      <c r="D324" s="329">
        <f t="shared" si="11"/>
        <v>26.24672</v>
      </c>
      <c r="E324" s="323">
        <f t="shared" si="4"/>
        <v>4</v>
      </c>
      <c r="F324" s="324">
        <v>8</v>
      </c>
      <c r="G324" s="95" t="str">
        <f t="shared" si="12"/>
        <v>1.8</v>
      </c>
      <c r="H324" s="95" t="str">
        <f t="shared" si="12"/>
        <v>2.2</v>
      </c>
      <c r="I324" s="95" t="str">
        <f t="shared" si="12"/>
        <v>2.8</v>
      </c>
      <c r="J324" s="95" t="str">
        <f t="shared" si="12"/>
        <v>3.2</v>
      </c>
      <c r="K324" s="95" t="str">
        <f t="shared" si="12"/>
        <v>4.0</v>
      </c>
      <c r="L324" s="95" t="str">
        <f t="shared" si="12"/>
        <v>4.5</v>
      </c>
      <c r="M324" s="95" t="str">
        <f t="shared" si="12"/>
        <v>5.0</v>
      </c>
      <c r="N324" s="95" t="str">
        <f t="shared" si="12"/>
        <v>5.7</v>
      </c>
      <c r="O324" s="95" t="str">
        <f t="shared" si="12"/>
        <v>6.3</v>
      </c>
      <c r="P324" s="95" t="str">
        <f t="shared" si="12"/>
        <v>7.1</v>
      </c>
      <c r="Q324" s="95" t="str">
        <f t="shared" si="13"/>
        <v>8.0</v>
      </c>
      <c r="R324" s="95" t="str">
        <f t="shared" si="13"/>
        <v>9.0</v>
      </c>
      <c r="S324" s="95" t="str">
        <f t="shared" si="13"/>
        <v>10.1</v>
      </c>
      <c r="T324" s="95" t="str">
        <f t="shared" si="13"/>
        <v>11.3</v>
      </c>
      <c r="U324" s="95" t="str">
        <f t="shared" si="13"/>
        <v>D</v>
      </c>
      <c r="V324" s="95" t="str">
        <f t="shared" si="13"/>
        <v>D</v>
      </c>
      <c r="W324" s="95" t="str">
        <f t="shared" si="13"/>
        <v>D</v>
      </c>
      <c r="X324" s="95" t="str">
        <f t="shared" si="13"/>
        <v>D</v>
      </c>
      <c r="Y324" s="95" t="str">
        <f t="shared" si="13"/>
        <v>D</v>
      </c>
      <c r="Z324" s="95" t="str">
        <f t="shared" si="13"/>
        <v>D</v>
      </c>
      <c r="AA324" s="95" t="str">
        <f t="shared" si="14"/>
        <v>D</v>
      </c>
      <c r="AB324" s="95" t="str">
        <f t="shared" si="14"/>
        <v>D</v>
      </c>
      <c r="AC324" s="95" t="str">
        <f t="shared" si="14"/>
        <v>D</v>
      </c>
      <c r="AD324" s="95" t="str">
        <f t="shared" si="14"/>
        <v>D</v>
      </c>
      <c r="AE324" s="95" t="str">
        <f t="shared" si="14"/>
        <v>D</v>
      </c>
      <c r="AF324" s="95" t="str">
        <f t="shared" si="14"/>
        <v>D</v>
      </c>
      <c r="AG324" s="95" t="str">
        <f t="shared" si="14"/>
        <v>D</v>
      </c>
      <c r="AH324" s="72"/>
    </row>
    <row r="325" spans="1:34" x14ac:dyDescent="0.4">
      <c r="A325" s="29"/>
      <c r="B325" s="104"/>
      <c r="C325" s="328">
        <f t="shared" si="11"/>
        <v>13.533465</v>
      </c>
      <c r="D325" s="329">
        <f t="shared" si="11"/>
        <v>27.066929999999999</v>
      </c>
      <c r="E325" s="323">
        <f t="shared" si="4"/>
        <v>4.125</v>
      </c>
      <c r="F325" s="324">
        <v>8.25</v>
      </c>
      <c r="G325" s="95" t="str">
        <f t="shared" si="12"/>
        <v>1.8</v>
      </c>
      <c r="H325" s="95" t="str">
        <f t="shared" si="12"/>
        <v>2.2</v>
      </c>
      <c r="I325" s="95" t="str">
        <f t="shared" si="12"/>
        <v>2.8</v>
      </c>
      <c r="J325" s="95" t="str">
        <f t="shared" si="12"/>
        <v>3.2</v>
      </c>
      <c r="K325" s="95" t="str">
        <f t="shared" si="12"/>
        <v>3.6</v>
      </c>
      <c r="L325" s="95" t="str">
        <f t="shared" si="12"/>
        <v>4.5</v>
      </c>
      <c r="M325" s="95" t="str">
        <f t="shared" si="12"/>
        <v>5.0</v>
      </c>
      <c r="N325" s="95" t="str">
        <f t="shared" si="12"/>
        <v>5.7</v>
      </c>
      <c r="O325" s="95" t="str">
        <f t="shared" si="12"/>
        <v>6.3</v>
      </c>
      <c r="P325" s="95" t="str">
        <f t="shared" si="12"/>
        <v>7.1</v>
      </c>
      <c r="Q325" s="95" t="str">
        <f t="shared" si="13"/>
        <v>8.0</v>
      </c>
      <c r="R325" s="95" t="str">
        <f t="shared" si="13"/>
        <v>9.0</v>
      </c>
      <c r="S325" s="95" t="str">
        <f t="shared" si="13"/>
        <v>10.1</v>
      </c>
      <c r="T325" s="95" t="str">
        <f t="shared" si="13"/>
        <v>11.3</v>
      </c>
      <c r="U325" s="95" t="str">
        <f t="shared" si="13"/>
        <v>D</v>
      </c>
      <c r="V325" s="95" t="str">
        <f t="shared" si="13"/>
        <v>D</v>
      </c>
      <c r="W325" s="95" t="str">
        <f t="shared" si="13"/>
        <v>D</v>
      </c>
      <c r="X325" s="95" t="str">
        <f t="shared" si="13"/>
        <v>D</v>
      </c>
      <c r="Y325" s="95" t="str">
        <f t="shared" si="13"/>
        <v>D</v>
      </c>
      <c r="Z325" s="95" t="str">
        <f t="shared" si="13"/>
        <v>D</v>
      </c>
      <c r="AA325" s="95" t="str">
        <f t="shared" si="14"/>
        <v>D</v>
      </c>
      <c r="AB325" s="95" t="str">
        <f t="shared" si="14"/>
        <v>D</v>
      </c>
      <c r="AC325" s="95" t="str">
        <f t="shared" si="14"/>
        <v>D</v>
      </c>
      <c r="AD325" s="95" t="str">
        <f t="shared" si="14"/>
        <v>D</v>
      </c>
      <c r="AE325" s="95" t="str">
        <f t="shared" si="14"/>
        <v>D</v>
      </c>
      <c r="AF325" s="95" t="str">
        <f t="shared" si="14"/>
        <v>D</v>
      </c>
      <c r="AG325" s="95" t="str">
        <f t="shared" si="14"/>
        <v>D</v>
      </c>
      <c r="AH325" s="72"/>
    </row>
    <row r="326" spans="1:34" x14ac:dyDescent="0.4">
      <c r="A326" s="29"/>
      <c r="B326" s="104"/>
      <c r="C326" s="328">
        <f t="shared" si="11"/>
        <v>13.943569999999999</v>
      </c>
      <c r="D326" s="329">
        <f t="shared" si="11"/>
        <v>27.887139999999999</v>
      </c>
      <c r="E326" s="323">
        <f t="shared" si="4"/>
        <v>4.25</v>
      </c>
      <c r="F326" s="324">
        <v>8.5</v>
      </c>
      <c r="G326" s="95" t="str">
        <f t="shared" si="12"/>
        <v>1.8</v>
      </c>
      <c r="H326" s="95" t="str">
        <f t="shared" si="12"/>
        <v>2.2</v>
      </c>
      <c r="I326" s="95" t="str">
        <f t="shared" si="12"/>
        <v>2.5</v>
      </c>
      <c r="J326" s="95" t="str">
        <f t="shared" si="12"/>
        <v>3.2</v>
      </c>
      <c r="K326" s="95" t="str">
        <f t="shared" si="12"/>
        <v>3.6</v>
      </c>
      <c r="L326" s="95" t="str">
        <f t="shared" si="12"/>
        <v>4.5</v>
      </c>
      <c r="M326" s="95" t="str">
        <f t="shared" si="12"/>
        <v>5.0</v>
      </c>
      <c r="N326" s="95" t="str">
        <f t="shared" si="12"/>
        <v>5.7</v>
      </c>
      <c r="O326" s="95" t="str">
        <f t="shared" si="12"/>
        <v>6.3</v>
      </c>
      <c r="P326" s="95" t="str">
        <f t="shared" si="12"/>
        <v>7.1</v>
      </c>
      <c r="Q326" s="95" t="str">
        <f t="shared" si="13"/>
        <v>8.0</v>
      </c>
      <c r="R326" s="95" t="str">
        <f t="shared" si="13"/>
        <v>9.0</v>
      </c>
      <c r="S326" s="95" t="str">
        <f t="shared" si="13"/>
        <v>10.1</v>
      </c>
      <c r="T326" s="95" t="str">
        <f t="shared" si="13"/>
        <v>10.1</v>
      </c>
      <c r="U326" s="95" t="str">
        <f t="shared" si="13"/>
        <v>D</v>
      </c>
      <c r="V326" s="95" t="str">
        <f t="shared" si="13"/>
        <v>D</v>
      </c>
      <c r="W326" s="95" t="str">
        <f t="shared" si="13"/>
        <v>D</v>
      </c>
      <c r="X326" s="95" t="str">
        <f t="shared" si="13"/>
        <v>D</v>
      </c>
      <c r="Y326" s="95" t="str">
        <f t="shared" si="13"/>
        <v>D</v>
      </c>
      <c r="Z326" s="95" t="str">
        <f t="shared" si="13"/>
        <v>D</v>
      </c>
      <c r="AA326" s="95" t="str">
        <f t="shared" si="14"/>
        <v>D</v>
      </c>
      <c r="AB326" s="95" t="str">
        <f t="shared" si="14"/>
        <v>D</v>
      </c>
      <c r="AC326" s="95" t="str">
        <f t="shared" si="14"/>
        <v>D</v>
      </c>
      <c r="AD326" s="95" t="str">
        <f t="shared" si="14"/>
        <v>D</v>
      </c>
      <c r="AE326" s="95" t="str">
        <f t="shared" si="14"/>
        <v>D</v>
      </c>
      <c r="AF326" s="95" t="str">
        <f t="shared" si="14"/>
        <v>D</v>
      </c>
      <c r="AG326" s="95" t="str">
        <f t="shared" si="14"/>
        <v>D</v>
      </c>
      <c r="AH326" s="72"/>
    </row>
    <row r="327" spans="1:34" x14ac:dyDescent="0.4">
      <c r="A327" s="29"/>
      <c r="B327" s="104"/>
      <c r="C327" s="328">
        <f t="shared" si="11"/>
        <v>14.353674999999999</v>
      </c>
      <c r="D327" s="329">
        <f t="shared" si="11"/>
        <v>28.707349999999998</v>
      </c>
      <c r="E327" s="323">
        <f t="shared" si="4"/>
        <v>4.375</v>
      </c>
      <c r="F327" s="324">
        <v>8.75</v>
      </c>
      <c r="G327" s="95" t="str">
        <f t="shared" si="12"/>
        <v>1.8</v>
      </c>
      <c r="H327" s="95" t="str">
        <f t="shared" si="12"/>
        <v>2.0</v>
      </c>
      <c r="I327" s="95" t="str">
        <f t="shared" si="12"/>
        <v>2.5</v>
      </c>
      <c r="J327" s="95" t="str">
        <f t="shared" si="12"/>
        <v>3.2</v>
      </c>
      <c r="K327" s="95" t="str">
        <f t="shared" si="12"/>
        <v>3.6</v>
      </c>
      <c r="L327" s="95" t="str">
        <f t="shared" si="12"/>
        <v>4.0</v>
      </c>
      <c r="M327" s="95" t="str">
        <f t="shared" si="12"/>
        <v>4.5</v>
      </c>
      <c r="N327" s="95" t="str">
        <f t="shared" si="12"/>
        <v>5.7</v>
      </c>
      <c r="O327" s="95" t="str">
        <f t="shared" si="12"/>
        <v>6.3</v>
      </c>
      <c r="P327" s="95" t="str">
        <f t="shared" si="12"/>
        <v>7.1</v>
      </c>
      <c r="Q327" s="95" t="str">
        <f t="shared" si="13"/>
        <v>8.0</v>
      </c>
      <c r="R327" s="95" t="str">
        <f t="shared" si="13"/>
        <v>8.0</v>
      </c>
      <c r="S327" s="95" t="str">
        <f t="shared" si="13"/>
        <v>9.0</v>
      </c>
      <c r="T327" s="95" t="str">
        <f t="shared" si="13"/>
        <v>10.1</v>
      </c>
      <c r="U327" s="95" t="str">
        <f t="shared" si="13"/>
        <v>11.3</v>
      </c>
      <c r="V327" s="95" t="str">
        <f t="shared" si="13"/>
        <v>D</v>
      </c>
      <c r="W327" s="95" t="str">
        <f t="shared" si="13"/>
        <v>D</v>
      </c>
      <c r="X327" s="95" t="str">
        <f t="shared" si="13"/>
        <v>D</v>
      </c>
      <c r="Y327" s="95" t="str">
        <f t="shared" si="13"/>
        <v>D</v>
      </c>
      <c r="Z327" s="95" t="str">
        <f t="shared" si="13"/>
        <v>D</v>
      </c>
      <c r="AA327" s="95" t="str">
        <f t="shared" si="14"/>
        <v>D</v>
      </c>
      <c r="AB327" s="95" t="str">
        <f t="shared" si="14"/>
        <v>D</v>
      </c>
      <c r="AC327" s="95" t="str">
        <f t="shared" si="14"/>
        <v>D</v>
      </c>
      <c r="AD327" s="95" t="str">
        <f t="shared" si="14"/>
        <v>D</v>
      </c>
      <c r="AE327" s="95" t="str">
        <f t="shared" si="14"/>
        <v>D</v>
      </c>
      <c r="AF327" s="95" t="str">
        <f t="shared" si="14"/>
        <v>D</v>
      </c>
      <c r="AG327" s="95" t="str">
        <f t="shared" si="14"/>
        <v>D</v>
      </c>
      <c r="AH327" s="72"/>
    </row>
    <row r="328" spans="1:34" x14ac:dyDescent="0.4">
      <c r="A328" s="29"/>
      <c r="B328" s="104"/>
      <c r="C328" s="328">
        <f t="shared" si="11"/>
        <v>14.763780000000001</v>
      </c>
      <c r="D328" s="329">
        <f t="shared" si="11"/>
        <v>29.527560000000001</v>
      </c>
      <c r="E328" s="323">
        <f t="shared" si="4"/>
        <v>4.5</v>
      </c>
      <c r="F328" s="324">
        <v>9</v>
      </c>
      <c r="G328" s="95" t="str">
        <f t="shared" si="12"/>
        <v>1.6</v>
      </c>
      <c r="H328" s="95" t="str">
        <f t="shared" si="12"/>
        <v>2.0</v>
      </c>
      <c r="I328" s="95" t="str">
        <f t="shared" si="12"/>
        <v>2.5</v>
      </c>
      <c r="J328" s="95" t="str">
        <f t="shared" si="12"/>
        <v>2.8</v>
      </c>
      <c r="K328" s="95" t="str">
        <f t="shared" si="12"/>
        <v>3.6</v>
      </c>
      <c r="L328" s="95" t="str">
        <f t="shared" si="12"/>
        <v>4.0</v>
      </c>
      <c r="M328" s="95" t="str">
        <f t="shared" si="12"/>
        <v>4.5</v>
      </c>
      <c r="N328" s="95" t="str">
        <f t="shared" si="12"/>
        <v>5.0</v>
      </c>
      <c r="O328" s="95" t="str">
        <f t="shared" si="12"/>
        <v>5.7</v>
      </c>
      <c r="P328" s="95" t="str">
        <f t="shared" si="12"/>
        <v>6.3</v>
      </c>
      <c r="Q328" s="95" t="str">
        <f t="shared" si="13"/>
        <v>7.1</v>
      </c>
      <c r="R328" s="95" t="str">
        <f t="shared" si="13"/>
        <v>8.0</v>
      </c>
      <c r="S328" s="95" t="str">
        <f t="shared" si="13"/>
        <v>9.0</v>
      </c>
      <c r="T328" s="95" t="str">
        <f t="shared" si="13"/>
        <v>10.1</v>
      </c>
      <c r="U328" s="95" t="str">
        <f t="shared" si="13"/>
        <v>11.3</v>
      </c>
      <c r="V328" s="95" t="str">
        <f t="shared" si="13"/>
        <v>D</v>
      </c>
      <c r="W328" s="95" t="str">
        <f t="shared" si="13"/>
        <v>D</v>
      </c>
      <c r="X328" s="95" t="str">
        <f t="shared" si="13"/>
        <v>D</v>
      </c>
      <c r="Y328" s="95" t="str">
        <f t="shared" si="13"/>
        <v>D</v>
      </c>
      <c r="Z328" s="95" t="str">
        <f t="shared" si="13"/>
        <v>D</v>
      </c>
      <c r="AA328" s="95" t="str">
        <f t="shared" si="14"/>
        <v>D</v>
      </c>
      <c r="AB328" s="95" t="str">
        <f t="shared" si="14"/>
        <v>D</v>
      </c>
      <c r="AC328" s="95" t="str">
        <f t="shared" si="14"/>
        <v>D</v>
      </c>
      <c r="AD328" s="95" t="str">
        <f t="shared" si="14"/>
        <v>D</v>
      </c>
      <c r="AE328" s="95" t="str">
        <f t="shared" si="14"/>
        <v>D</v>
      </c>
      <c r="AF328" s="95" t="str">
        <f t="shared" si="14"/>
        <v>D</v>
      </c>
      <c r="AG328" s="95" t="str">
        <f t="shared" si="14"/>
        <v>D</v>
      </c>
      <c r="AH328" s="72"/>
    </row>
    <row r="329" spans="1:34" x14ac:dyDescent="0.4">
      <c r="A329" s="29"/>
      <c r="B329" s="104"/>
      <c r="C329" s="328">
        <f t="shared" si="11"/>
        <v>15.173885</v>
      </c>
      <c r="D329" s="329">
        <f t="shared" si="11"/>
        <v>30.347770000000001</v>
      </c>
      <c r="E329" s="323">
        <f t="shared" si="4"/>
        <v>4.625</v>
      </c>
      <c r="F329" s="324">
        <v>9.25</v>
      </c>
      <c r="G329" s="95" t="str">
        <f t="shared" si="12"/>
        <v>1.6</v>
      </c>
      <c r="H329" s="95" t="str">
        <f t="shared" si="12"/>
        <v>2.0</v>
      </c>
      <c r="I329" s="95" t="str">
        <f t="shared" si="12"/>
        <v>2.5</v>
      </c>
      <c r="J329" s="95" t="str">
        <f t="shared" si="12"/>
        <v>2.8</v>
      </c>
      <c r="K329" s="95" t="str">
        <f t="shared" si="12"/>
        <v>3.2</v>
      </c>
      <c r="L329" s="95" t="str">
        <f t="shared" si="12"/>
        <v>4.0</v>
      </c>
      <c r="M329" s="95" t="str">
        <f t="shared" si="12"/>
        <v>4.5</v>
      </c>
      <c r="N329" s="95" t="str">
        <f t="shared" si="12"/>
        <v>5.0</v>
      </c>
      <c r="O329" s="95" t="str">
        <f t="shared" si="12"/>
        <v>5.7</v>
      </c>
      <c r="P329" s="95" t="str">
        <f t="shared" si="12"/>
        <v>6.3</v>
      </c>
      <c r="Q329" s="95" t="str">
        <f t="shared" si="13"/>
        <v>7.1</v>
      </c>
      <c r="R329" s="95" t="str">
        <f t="shared" si="13"/>
        <v>8.0</v>
      </c>
      <c r="S329" s="95" t="str">
        <f t="shared" si="13"/>
        <v>9.0</v>
      </c>
      <c r="T329" s="95" t="str">
        <f t="shared" si="13"/>
        <v>10.1</v>
      </c>
      <c r="U329" s="95" t="str">
        <f t="shared" si="13"/>
        <v>10.1</v>
      </c>
      <c r="V329" s="95" t="str">
        <f t="shared" si="13"/>
        <v>D</v>
      </c>
      <c r="W329" s="95" t="str">
        <f t="shared" si="13"/>
        <v>D</v>
      </c>
      <c r="X329" s="95" t="str">
        <f t="shared" si="13"/>
        <v>D</v>
      </c>
      <c r="Y329" s="95" t="str">
        <f t="shared" si="13"/>
        <v>D</v>
      </c>
      <c r="Z329" s="95" t="str">
        <f t="shared" si="13"/>
        <v>D</v>
      </c>
      <c r="AA329" s="95" t="str">
        <f t="shared" si="14"/>
        <v>D</v>
      </c>
      <c r="AB329" s="95" t="str">
        <f t="shared" si="14"/>
        <v>D</v>
      </c>
      <c r="AC329" s="95" t="str">
        <f t="shared" si="14"/>
        <v>D</v>
      </c>
      <c r="AD329" s="95" t="str">
        <f t="shared" si="14"/>
        <v>D</v>
      </c>
      <c r="AE329" s="95" t="str">
        <f t="shared" si="14"/>
        <v>D</v>
      </c>
      <c r="AF329" s="95" t="str">
        <f t="shared" si="14"/>
        <v>D</v>
      </c>
      <c r="AG329" s="95" t="str">
        <f t="shared" si="14"/>
        <v>D</v>
      </c>
      <c r="AH329" s="72"/>
    </row>
    <row r="330" spans="1:34" x14ac:dyDescent="0.4">
      <c r="A330" s="29"/>
      <c r="B330" s="104"/>
      <c r="C330" s="328">
        <f t="shared" si="11"/>
        <v>15.58399</v>
      </c>
      <c r="D330" s="329">
        <f t="shared" si="11"/>
        <v>31.16798</v>
      </c>
      <c r="E330" s="323">
        <f t="shared" si="4"/>
        <v>4.75</v>
      </c>
      <c r="F330" s="324">
        <v>9.5</v>
      </c>
      <c r="G330" s="95" t="str">
        <f t="shared" si="12"/>
        <v>1.6</v>
      </c>
      <c r="H330" s="95" t="str">
        <f t="shared" si="12"/>
        <v>2.0</v>
      </c>
      <c r="I330" s="95" t="str">
        <f t="shared" si="12"/>
        <v>2.5</v>
      </c>
      <c r="J330" s="95" t="str">
        <f t="shared" si="12"/>
        <v>2.8</v>
      </c>
      <c r="K330" s="95" t="str">
        <f t="shared" si="12"/>
        <v>3.2</v>
      </c>
      <c r="L330" s="95" t="str">
        <f t="shared" si="12"/>
        <v>3.6</v>
      </c>
      <c r="M330" s="95" t="str">
        <f t="shared" si="12"/>
        <v>4.5</v>
      </c>
      <c r="N330" s="95" t="str">
        <f t="shared" si="12"/>
        <v>5.0</v>
      </c>
      <c r="O330" s="95" t="str">
        <f t="shared" si="12"/>
        <v>5.7</v>
      </c>
      <c r="P330" s="95" t="str">
        <f t="shared" si="12"/>
        <v>6.3</v>
      </c>
      <c r="Q330" s="95" t="str">
        <f t="shared" si="13"/>
        <v>7.1</v>
      </c>
      <c r="R330" s="95" t="str">
        <f t="shared" si="13"/>
        <v>8.0</v>
      </c>
      <c r="S330" s="95" t="str">
        <f t="shared" si="13"/>
        <v>9.0</v>
      </c>
      <c r="T330" s="95" t="str">
        <f t="shared" si="13"/>
        <v>9.0</v>
      </c>
      <c r="U330" s="95" t="str">
        <f t="shared" si="13"/>
        <v>10.1</v>
      </c>
      <c r="V330" s="95" t="str">
        <f t="shared" si="13"/>
        <v>11.3</v>
      </c>
      <c r="W330" s="95" t="str">
        <f t="shared" si="13"/>
        <v>D</v>
      </c>
      <c r="X330" s="95" t="str">
        <f t="shared" si="13"/>
        <v>D</v>
      </c>
      <c r="Y330" s="95" t="str">
        <f t="shared" si="13"/>
        <v>D</v>
      </c>
      <c r="Z330" s="95" t="str">
        <f t="shared" si="13"/>
        <v>D</v>
      </c>
      <c r="AA330" s="95" t="str">
        <f t="shared" si="14"/>
        <v>D</v>
      </c>
      <c r="AB330" s="95" t="str">
        <f t="shared" si="14"/>
        <v>D</v>
      </c>
      <c r="AC330" s="95" t="str">
        <f t="shared" si="14"/>
        <v>D</v>
      </c>
      <c r="AD330" s="95" t="str">
        <f t="shared" si="14"/>
        <v>D</v>
      </c>
      <c r="AE330" s="95" t="str">
        <f t="shared" si="14"/>
        <v>D</v>
      </c>
      <c r="AF330" s="95" t="str">
        <f t="shared" si="14"/>
        <v>D</v>
      </c>
      <c r="AG330" s="95" t="str">
        <f t="shared" si="14"/>
        <v>D</v>
      </c>
      <c r="AH330" s="72"/>
    </row>
    <row r="331" spans="1:34" x14ac:dyDescent="0.4">
      <c r="A331" s="29"/>
      <c r="B331" s="104"/>
      <c r="C331" s="328">
        <f t="shared" si="11"/>
        <v>15.994095</v>
      </c>
      <c r="D331" s="329">
        <f t="shared" si="11"/>
        <v>31.988189999999999</v>
      </c>
      <c r="E331" s="323">
        <f t="shared" si="4"/>
        <v>4.875</v>
      </c>
      <c r="F331" s="324">
        <v>9.75</v>
      </c>
      <c r="G331" s="95" t="str">
        <f t="shared" si="12"/>
        <v>1.6</v>
      </c>
      <c r="H331" s="95" t="str">
        <f t="shared" si="12"/>
        <v>1.8</v>
      </c>
      <c r="I331" s="95" t="str">
        <f t="shared" si="12"/>
        <v>2.2</v>
      </c>
      <c r="J331" s="95" t="str">
        <f t="shared" si="12"/>
        <v>2.8</v>
      </c>
      <c r="K331" s="95" t="str">
        <f t="shared" si="12"/>
        <v>3.2</v>
      </c>
      <c r="L331" s="95" t="str">
        <f t="shared" si="12"/>
        <v>3.6</v>
      </c>
      <c r="M331" s="95" t="str">
        <f t="shared" si="12"/>
        <v>4.5</v>
      </c>
      <c r="N331" s="95" t="str">
        <f t="shared" si="12"/>
        <v>5.0</v>
      </c>
      <c r="O331" s="95" t="str">
        <f t="shared" si="12"/>
        <v>5.7</v>
      </c>
      <c r="P331" s="95" t="str">
        <f t="shared" si="12"/>
        <v>6.3</v>
      </c>
      <c r="Q331" s="95" t="str">
        <f t="shared" si="13"/>
        <v>7.1</v>
      </c>
      <c r="R331" s="95" t="str">
        <f t="shared" si="13"/>
        <v>8.0</v>
      </c>
      <c r="S331" s="95" t="str">
        <f t="shared" si="13"/>
        <v>8.0</v>
      </c>
      <c r="T331" s="95" t="str">
        <f t="shared" si="13"/>
        <v>9.0</v>
      </c>
      <c r="U331" s="95" t="str">
        <f t="shared" si="13"/>
        <v>10.1</v>
      </c>
      <c r="V331" s="95" t="str">
        <f t="shared" si="13"/>
        <v>11.3</v>
      </c>
      <c r="W331" s="95" t="str">
        <f t="shared" si="13"/>
        <v>D</v>
      </c>
      <c r="X331" s="95" t="str">
        <f t="shared" si="13"/>
        <v>D</v>
      </c>
      <c r="Y331" s="95" t="str">
        <f t="shared" si="13"/>
        <v>D</v>
      </c>
      <c r="Z331" s="95" t="str">
        <f t="shared" si="13"/>
        <v>D</v>
      </c>
      <c r="AA331" s="95" t="str">
        <f t="shared" si="14"/>
        <v>D</v>
      </c>
      <c r="AB331" s="95" t="str">
        <f t="shared" si="14"/>
        <v>D</v>
      </c>
      <c r="AC331" s="95" t="str">
        <f t="shared" si="14"/>
        <v>D</v>
      </c>
      <c r="AD331" s="95" t="str">
        <f t="shared" si="14"/>
        <v>D</v>
      </c>
      <c r="AE331" s="95" t="str">
        <f t="shared" si="14"/>
        <v>D</v>
      </c>
      <c r="AF331" s="95" t="str">
        <f t="shared" si="14"/>
        <v>D</v>
      </c>
      <c r="AG331" s="95" t="str">
        <f t="shared" si="14"/>
        <v>D</v>
      </c>
      <c r="AH331" s="72"/>
    </row>
    <row r="332" spans="1:34" x14ac:dyDescent="0.4">
      <c r="A332" s="29"/>
      <c r="B332" s="104"/>
      <c r="C332" s="328">
        <f t="shared" si="11"/>
        <v>16.404199999999999</v>
      </c>
      <c r="D332" s="329">
        <f t="shared" si="11"/>
        <v>32.808399999999999</v>
      </c>
      <c r="E332" s="323">
        <f t="shared" si="4"/>
        <v>5</v>
      </c>
      <c r="F332" s="324">
        <v>10</v>
      </c>
      <c r="G332" s="95" t="str">
        <f t="shared" si="12"/>
        <v>1.6</v>
      </c>
      <c r="H332" s="95" t="str">
        <f t="shared" si="12"/>
        <v>1.8</v>
      </c>
      <c r="I332" s="95" t="str">
        <f t="shared" si="12"/>
        <v>2.2</v>
      </c>
      <c r="J332" s="95" t="str">
        <f t="shared" si="12"/>
        <v>2.8</v>
      </c>
      <c r="K332" s="95" t="str">
        <f t="shared" si="12"/>
        <v>3.2</v>
      </c>
      <c r="L332" s="95" t="str">
        <f t="shared" si="12"/>
        <v>3.6</v>
      </c>
      <c r="M332" s="95" t="str">
        <f t="shared" si="12"/>
        <v>4.0</v>
      </c>
      <c r="N332" s="95" t="str">
        <f t="shared" si="12"/>
        <v>4.5</v>
      </c>
      <c r="O332" s="95" t="str">
        <f t="shared" si="12"/>
        <v>5.7</v>
      </c>
      <c r="P332" s="95" t="str">
        <f t="shared" si="12"/>
        <v>5.7</v>
      </c>
      <c r="Q332" s="95" t="str">
        <f t="shared" si="13"/>
        <v>6.3</v>
      </c>
      <c r="R332" s="95" t="str">
        <f t="shared" si="13"/>
        <v>7.1</v>
      </c>
      <c r="S332" s="95" t="str">
        <f t="shared" si="13"/>
        <v>8.0</v>
      </c>
      <c r="T332" s="95" t="str">
        <f t="shared" si="13"/>
        <v>9.0</v>
      </c>
      <c r="U332" s="95" t="str">
        <f t="shared" si="13"/>
        <v>10.1</v>
      </c>
      <c r="V332" s="95" t="str">
        <f t="shared" si="13"/>
        <v>10.1</v>
      </c>
      <c r="W332" s="95" t="str">
        <f t="shared" si="13"/>
        <v>D</v>
      </c>
      <c r="X332" s="95" t="str">
        <f t="shared" si="13"/>
        <v>D</v>
      </c>
      <c r="Y332" s="95" t="str">
        <f t="shared" si="13"/>
        <v>D</v>
      </c>
      <c r="Z332" s="95" t="str">
        <f t="shared" si="13"/>
        <v>D</v>
      </c>
      <c r="AA332" s="95" t="str">
        <f t="shared" si="14"/>
        <v>D</v>
      </c>
      <c r="AB332" s="95" t="str">
        <f t="shared" si="14"/>
        <v>D</v>
      </c>
      <c r="AC332" s="95" t="str">
        <f t="shared" si="14"/>
        <v>D</v>
      </c>
      <c r="AD332" s="95" t="str">
        <f t="shared" si="14"/>
        <v>D</v>
      </c>
      <c r="AE332" s="95" t="str">
        <f t="shared" si="14"/>
        <v>D</v>
      </c>
      <c r="AF332" s="95" t="str">
        <f t="shared" si="14"/>
        <v>D</v>
      </c>
      <c r="AG332" s="95" t="str">
        <f t="shared" si="14"/>
        <v>D</v>
      </c>
      <c r="AH332" s="72"/>
    </row>
    <row r="333" spans="1:34" x14ac:dyDescent="0.4">
      <c r="A333" s="29"/>
      <c r="B333" s="104"/>
      <c r="C333" s="328">
        <f t="shared" si="11"/>
        <v>16.814305000000001</v>
      </c>
      <c r="D333" s="329">
        <f t="shared" si="11"/>
        <v>33.628610000000002</v>
      </c>
      <c r="E333" s="323">
        <f t="shared" si="4"/>
        <v>5.125</v>
      </c>
      <c r="F333" s="324">
        <v>10.25</v>
      </c>
      <c r="G333" s="95" t="str">
        <f t="shared" ref="G333:P342" si="15">IF(((10000-$C333)/$C333/10000/2*(G$292^2/$U$289)/304.8)&gt;(1.4142*$D$246),"D",IF(((10000-$C333)/$C333/10000/2*(G$292^2/$U$289)/304.8)&gt;(28.5*1.061231),"32.0",IF(((10000-$C333)/$C333/10000/2*(G$292^2/$U$289)/304.8)&gt;(25.4*1.061231),"28.5",IF(((10000-$C333)/$C333/10000/2*(G$292^2/$U$289)/304.8)&gt;(22.6*1.061231),"25.4",IF(((10000-$C333)/$C333/10000/2*(G$292^2/$U$289)/304.8)&gt;(20.2*1.061231),"22.6",IF(((10000-$C333)/$C333/10000/2*(G$292^2/$U$289)/304.8)&gt;(18*1.061231),"20.2",IF(((10000-$C333)/$C333/10000/2*(G$292^2/$U$289)/304.8)&gt;(16*1.061231),"18.0",IF(((10000-$C333)/$C333/10000/2*(G$292^2/$U$289)/304.8)&gt;(14.3*1.061231),"16.0",IF(((10000-$C333)/$C333/10000/2*(G$292^2/$U$289)/304.8)&gt;(12.7*1.061231),"14.3",IF(((10000-$C333)/$C333/10000/2*(G$292^2/$U$289)/304.8)&gt;(11.3*1.061231),"12.7",IF(((10000-$C333)/$C333/10000/2*(G$292^2/$U$289)/304.8)&gt;(10.1*1.061231),"11.3",IF(((10000-$C333)/$C333/10000/2*(G$292^2/$U$289)/304.8)&gt;(9*1.061231),"10.1",IF(((10000-$C333)/$C333/10000/2*(G$292^2/$U$289)/304.8)&gt;(8*1.061231),"9.0",IF(((10000-$C333)/$C333/10000/2*(G$292^2/$U$289)/304.8)&gt;(7.1*1.061231),"8.0",IF(((10000-$C333)/$C333/10000/2*(G$292^2/$U$289)/304.8)&gt;(6.3*1.061231),"7.1",IF(((10000-$C333)/$C333/10000/2*(G$292^2/$U$289)/304.8)&gt;(5.7*1.061231),"6.3",IF(((10000-$C333)/$C333/10000/2*(G$292^2/$U$289)/304.8)&gt;(5*1.061231),"5.7",IF(((10000-$C333)/$C333/10000/2*(G$292^2/$U$289)/304.8)&gt;(4.5*1.061231),"5.0",IF(((10000-$C333)/$C333/10000/2*(G$292^2/$U$289)/304.8)&gt;(4*1.061231),"4.5",IF(((10000-$C333)/$C333/10000/2*(G$292^2/$U$289)/304.8)&gt;(3.6*1.061231),"4.0",IF(((10000-$C333)/$C333/10000/2*(G$292^2/$U$289)/304.8)&gt;(3.2*1.061231),"3.6",IF(((10000-$C333)/$C333/10000/2*(G$292^2/$U$289)/304.8)&gt;(2.8*1.061231),"3.2",IF(((10000-$C333)/$C333/10000/2*(G$292^2/$U$289)/304.8)&gt;(2.5*1.061231),"2.8",IF(((10000-$C333)/$C333/10000/2*(G$292^2/$U$289)/304.8)&gt;(2.2*1.061231),"2.5",IF(((10000-$C333)/$C333/10000/2*(G$292^2/$U$289)/304.8)&gt;(2*1.061231),"2.2",IF(((10000-$C333)/$C333/10000/2*(G$292^2/$U$289)/304.8)&gt;(1.8*1.061231),"2.0",IF(((10000-$C333)/$C333/10000/2*(G$292^2/$U$289)/304.8)&gt;(1.6*1.061231),"1.8",IF(((10000-$C333)/$C333/10000/2*(G$292^2/$U$289)/304.8)&gt;(1.4*1.061231),"1.6",IF(((10000-$C333)/$C333/10000/2*(G$292^2/$U$289)/304.8)&gt;(1.3*1.061231),"1.4",IF(((10000-$C333)/$C333/10000/2*(G$292^2/$U$289)/304.8)&gt;(1.1*1.061231),"1.3",IF(((10000-$C333)/$C333/10000/2*(G$292^2/$U$289)/304.8)&gt;(1*1.061231),"1.1",(10000-$C333)/$C333/10000/2*(G$292^2/$U$289)/304.8)))))))))))))))))))))))))))))))</f>
        <v>1.4</v>
      </c>
      <c r="H333" s="95" t="str">
        <f t="shared" si="15"/>
        <v>1.8</v>
      </c>
      <c r="I333" s="95" t="str">
        <f t="shared" si="15"/>
        <v>2.2</v>
      </c>
      <c r="J333" s="95" t="str">
        <f t="shared" si="15"/>
        <v>2.5</v>
      </c>
      <c r="K333" s="95" t="str">
        <f t="shared" si="15"/>
        <v>3.2</v>
      </c>
      <c r="L333" s="95" t="str">
        <f t="shared" si="15"/>
        <v>3.6</v>
      </c>
      <c r="M333" s="95" t="str">
        <f t="shared" si="15"/>
        <v>4.0</v>
      </c>
      <c r="N333" s="95" t="str">
        <f t="shared" si="15"/>
        <v>4.5</v>
      </c>
      <c r="O333" s="95" t="str">
        <f t="shared" si="15"/>
        <v>5.0</v>
      </c>
      <c r="P333" s="95" t="str">
        <f t="shared" si="15"/>
        <v>5.7</v>
      </c>
      <c r="Q333" s="95" t="str">
        <f t="shared" ref="Q333:Z342" si="16">IF(((10000-$C333)/$C333/10000/2*(Q$292^2/$U$289)/304.8)&gt;(1.4142*$D$246),"D",IF(((10000-$C333)/$C333/10000/2*(Q$292^2/$U$289)/304.8)&gt;(28.5*1.061231),"32.0",IF(((10000-$C333)/$C333/10000/2*(Q$292^2/$U$289)/304.8)&gt;(25.4*1.061231),"28.5",IF(((10000-$C333)/$C333/10000/2*(Q$292^2/$U$289)/304.8)&gt;(22.6*1.061231),"25.4",IF(((10000-$C333)/$C333/10000/2*(Q$292^2/$U$289)/304.8)&gt;(20.2*1.061231),"22.6",IF(((10000-$C333)/$C333/10000/2*(Q$292^2/$U$289)/304.8)&gt;(18*1.061231),"20.2",IF(((10000-$C333)/$C333/10000/2*(Q$292^2/$U$289)/304.8)&gt;(16*1.061231),"18.0",IF(((10000-$C333)/$C333/10000/2*(Q$292^2/$U$289)/304.8)&gt;(14.3*1.061231),"16.0",IF(((10000-$C333)/$C333/10000/2*(Q$292^2/$U$289)/304.8)&gt;(12.7*1.061231),"14.3",IF(((10000-$C333)/$C333/10000/2*(Q$292^2/$U$289)/304.8)&gt;(11.3*1.061231),"12.7",IF(((10000-$C333)/$C333/10000/2*(Q$292^2/$U$289)/304.8)&gt;(10.1*1.061231),"11.3",IF(((10000-$C333)/$C333/10000/2*(Q$292^2/$U$289)/304.8)&gt;(9*1.061231),"10.1",IF(((10000-$C333)/$C333/10000/2*(Q$292^2/$U$289)/304.8)&gt;(8*1.061231),"9.0",IF(((10000-$C333)/$C333/10000/2*(Q$292^2/$U$289)/304.8)&gt;(7.1*1.061231),"8.0",IF(((10000-$C333)/$C333/10000/2*(Q$292^2/$U$289)/304.8)&gt;(6.3*1.061231),"7.1",IF(((10000-$C333)/$C333/10000/2*(Q$292^2/$U$289)/304.8)&gt;(5.7*1.061231),"6.3",IF(((10000-$C333)/$C333/10000/2*(Q$292^2/$U$289)/304.8)&gt;(5*1.061231),"5.7",IF(((10000-$C333)/$C333/10000/2*(Q$292^2/$U$289)/304.8)&gt;(4.5*1.061231),"5.0",IF(((10000-$C333)/$C333/10000/2*(Q$292^2/$U$289)/304.8)&gt;(4*1.061231),"4.5",IF(((10000-$C333)/$C333/10000/2*(Q$292^2/$U$289)/304.8)&gt;(3.6*1.061231),"4.0",IF(((10000-$C333)/$C333/10000/2*(Q$292^2/$U$289)/304.8)&gt;(3.2*1.061231),"3.6",IF(((10000-$C333)/$C333/10000/2*(Q$292^2/$U$289)/304.8)&gt;(2.8*1.061231),"3.2",IF(((10000-$C333)/$C333/10000/2*(Q$292^2/$U$289)/304.8)&gt;(2.5*1.061231),"2.8",IF(((10000-$C333)/$C333/10000/2*(Q$292^2/$U$289)/304.8)&gt;(2.2*1.061231),"2.5",IF(((10000-$C333)/$C333/10000/2*(Q$292^2/$U$289)/304.8)&gt;(2*1.061231),"2.2",IF(((10000-$C333)/$C333/10000/2*(Q$292^2/$U$289)/304.8)&gt;(1.8*1.061231),"2.0",IF(((10000-$C333)/$C333/10000/2*(Q$292^2/$U$289)/304.8)&gt;(1.6*1.061231),"1.8",IF(((10000-$C333)/$C333/10000/2*(Q$292^2/$U$289)/304.8)&gt;(1.4*1.061231),"1.6",IF(((10000-$C333)/$C333/10000/2*(Q$292^2/$U$289)/304.8)&gt;(1.3*1.061231),"1.4",IF(((10000-$C333)/$C333/10000/2*(Q$292^2/$U$289)/304.8)&gt;(1.1*1.061231),"1.3",IF(((10000-$C333)/$C333/10000/2*(Q$292^2/$U$289)/304.8)&gt;(1*1.061231),"1.1",(10000-$C333)/$C333/10000/2*(Q$292^2/$U$289)/304.8)))))))))))))))))))))))))))))))</f>
        <v>6.3</v>
      </c>
      <c r="R333" s="95" t="str">
        <f t="shared" si="16"/>
        <v>7.1</v>
      </c>
      <c r="S333" s="95" t="str">
        <f t="shared" si="16"/>
        <v>8.0</v>
      </c>
      <c r="T333" s="95" t="str">
        <f t="shared" si="16"/>
        <v>9.0</v>
      </c>
      <c r="U333" s="95" t="str">
        <f t="shared" si="16"/>
        <v>9.0</v>
      </c>
      <c r="V333" s="95" t="str">
        <f t="shared" si="16"/>
        <v>10.1</v>
      </c>
      <c r="W333" s="95" t="str">
        <f t="shared" si="16"/>
        <v>11.3</v>
      </c>
      <c r="X333" s="95" t="str">
        <f t="shared" si="16"/>
        <v>D</v>
      </c>
      <c r="Y333" s="95" t="str">
        <f t="shared" si="16"/>
        <v>D</v>
      </c>
      <c r="Z333" s="95" t="str">
        <f t="shared" si="16"/>
        <v>D</v>
      </c>
      <c r="AA333" s="95" t="str">
        <f t="shared" ref="AA333:AG342" si="17">IF(((10000-$C333)/$C333/10000/2*(AA$292^2/$U$289)/304.8)&gt;(1.4142*$D$246),"D",IF(((10000-$C333)/$C333/10000/2*(AA$292^2/$U$289)/304.8)&gt;(28.5*1.061231),"32.0",IF(((10000-$C333)/$C333/10000/2*(AA$292^2/$U$289)/304.8)&gt;(25.4*1.061231),"28.5",IF(((10000-$C333)/$C333/10000/2*(AA$292^2/$U$289)/304.8)&gt;(22.6*1.061231),"25.4",IF(((10000-$C333)/$C333/10000/2*(AA$292^2/$U$289)/304.8)&gt;(20.2*1.061231),"22.6",IF(((10000-$C333)/$C333/10000/2*(AA$292^2/$U$289)/304.8)&gt;(18*1.061231),"20.2",IF(((10000-$C333)/$C333/10000/2*(AA$292^2/$U$289)/304.8)&gt;(16*1.061231),"18.0",IF(((10000-$C333)/$C333/10000/2*(AA$292^2/$U$289)/304.8)&gt;(14.3*1.061231),"16.0",IF(((10000-$C333)/$C333/10000/2*(AA$292^2/$U$289)/304.8)&gt;(12.7*1.061231),"14.3",IF(((10000-$C333)/$C333/10000/2*(AA$292^2/$U$289)/304.8)&gt;(11.3*1.061231),"12.7",IF(((10000-$C333)/$C333/10000/2*(AA$292^2/$U$289)/304.8)&gt;(10.1*1.061231),"11.3",IF(((10000-$C333)/$C333/10000/2*(AA$292^2/$U$289)/304.8)&gt;(9*1.061231),"10.1",IF(((10000-$C333)/$C333/10000/2*(AA$292^2/$U$289)/304.8)&gt;(8*1.061231),"9.0",IF(((10000-$C333)/$C333/10000/2*(AA$292^2/$U$289)/304.8)&gt;(7.1*1.061231),"8.0",IF(((10000-$C333)/$C333/10000/2*(AA$292^2/$U$289)/304.8)&gt;(6.3*1.061231),"7.1",IF(((10000-$C333)/$C333/10000/2*(AA$292^2/$U$289)/304.8)&gt;(5.7*1.061231),"6.3",IF(((10000-$C333)/$C333/10000/2*(AA$292^2/$U$289)/304.8)&gt;(5*1.061231),"5.7",IF(((10000-$C333)/$C333/10000/2*(AA$292^2/$U$289)/304.8)&gt;(4.5*1.061231),"5.0",IF(((10000-$C333)/$C333/10000/2*(AA$292^2/$U$289)/304.8)&gt;(4*1.061231),"4.5",IF(((10000-$C333)/$C333/10000/2*(AA$292^2/$U$289)/304.8)&gt;(3.6*1.061231),"4.0",IF(((10000-$C333)/$C333/10000/2*(AA$292^2/$U$289)/304.8)&gt;(3.2*1.061231),"3.6",IF(((10000-$C333)/$C333/10000/2*(AA$292^2/$U$289)/304.8)&gt;(2.8*1.061231),"3.2",IF(((10000-$C333)/$C333/10000/2*(AA$292^2/$U$289)/304.8)&gt;(2.5*1.061231),"2.8",IF(((10000-$C333)/$C333/10000/2*(AA$292^2/$U$289)/304.8)&gt;(2.2*1.061231),"2.5",IF(((10000-$C333)/$C333/10000/2*(AA$292^2/$U$289)/304.8)&gt;(2*1.061231),"2.2",IF(((10000-$C333)/$C333/10000/2*(AA$292^2/$U$289)/304.8)&gt;(1.8*1.061231),"2.0",IF(((10000-$C333)/$C333/10000/2*(AA$292^2/$U$289)/304.8)&gt;(1.6*1.061231),"1.8",IF(((10000-$C333)/$C333/10000/2*(AA$292^2/$U$289)/304.8)&gt;(1.4*1.061231),"1.6",IF(((10000-$C333)/$C333/10000/2*(AA$292^2/$U$289)/304.8)&gt;(1.3*1.061231),"1.4",IF(((10000-$C333)/$C333/10000/2*(AA$292^2/$U$289)/304.8)&gt;(1.1*1.061231),"1.3",IF(((10000-$C333)/$C333/10000/2*(AA$292^2/$U$289)/304.8)&gt;(1*1.061231),"1.1",(10000-$C333)/$C333/10000/2*(AA$292^2/$U$289)/304.8)))))))))))))))))))))))))))))))</f>
        <v>D</v>
      </c>
      <c r="AB333" s="95" t="str">
        <f t="shared" si="17"/>
        <v>D</v>
      </c>
      <c r="AC333" s="95" t="str">
        <f t="shared" si="17"/>
        <v>D</v>
      </c>
      <c r="AD333" s="95" t="str">
        <f t="shared" si="17"/>
        <v>D</v>
      </c>
      <c r="AE333" s="95" t="str">
        <f t="shared" si="17"/>
        <v>D</v>
      </c>
      <c r="AF333" s="95" t="str">
        <f t="shared" si="17"/>
        <v>D</v>
      </c>
      <c r="AG333" s="95" t="str">
        <f t="shared" si="17"/>
        <v>D</v>
      </c>
      <c r="AH333" s="72"/>
    </row>
    <row r="334" spans="1:34" x14ac:dyDescent="0.4">
      <c r="A334" s="29"/>
      <c r="B334" s="104"/>
      <c r="C334" s="328">
        <f t="shared" ref="C334:D349" si="18">E334*3.28084</f>
        <v>17.224409999999999</v>
      </c>
      <c r="D334" s="329">
        <f t="shared" si="18"/>
        <v>34.448819999999998</v>
      </c>
      <c r="E334" s="323">
        <f t="shared" si="4"/>
        <v>5.25</v>
      </c>
      <c r="F334" s="324">
        <v>10.5</v>
      </c>
      <c r="G334" s="95" t="str">
        <f t="shared" si="15"/>
        <v>1.4</v>
      </c>
      <c r="H334" s="95" t="str">
        <f t="shared" si="15"/>
        <v>1.8</v>
      </c>
      <c r="I334" s="95" t="str">
        <f t="shared" si="15"/>
        <v>2.2</v>
      </c>
      <c r="J334" s="95" t="str">
        <f t="shared" si="15"/>
        <v>2.5</v>
      </c>
      <c r="K334" s="95" t="str">
        <f t="shared" si="15"/>
        <v>3.2</v>
      </c>
      <c r="L334" s="95" t="str">
        <f t="shared" si="15"/>
        <v>3.6</v>
      </c>
      <c r="M334" s="95" t="str">
        <f t="shared" si="15"/>
        <v>4.0</v>
      </c>
      <c r="N334" s="95" t="str">
        <f t="shared" si="15"/>
        <v>4.5</v>
      </c>
      <c r="O334" s="95" t="str">
        <f t="shared" si="15"/>
        <v>5.0</v>
      </c>
      <c r="P334" s="95" t="str">
        <f t="shared" si="15"/>
        <v>5.7</v>
      </c>
      <c r="Q334" s="95" t="str">
        <f t="shared" si="16"/>
        <v>6.3</v>
      </c>
      <c r="R334" s="95" t="str">
        <f t="shared" si="16"/>
        <v>7.1</v>
      </c>
      <c r="S334" s="95" t="str">
        <f t="shared" si="16"/>
        <v>8.0</v>
      </c>
      <c r="T334" s="95" t="str">
        <f t="shared" si="16"/>
        <v>9.0</v>
      </c>
      <c r="U334" s="95" t="str">
        <f t="shared" si="16"/>
        <v>9.0</v>
      </c>
      <c r="V334" s="95" t="str">
        <f t="shared" si="16"/>
        <v>10.1</v>
      </c>
      <c r="W334" s="95" t="str">
        <f t="shared" si="16"/>
        <v>11.3</v>
      </c>
      <c r="X334" s="95" t="str">
        <f t="shared" si="16"/>
        <v>D</v>
      </c>
      <c r="Y334" s="95" t="str">
        <f t="shared" si="16"/>
        <v>D</v>
      </c>
      <c r="Z334" s="95" t="str">
        <f t="shared" si="16"/>
        <v>D</v>
      </c>
      <c r="AA334" s="95" t="str">
        <f t="shared" si="17"/>
        <v>D</v>
      </c>
      <c r="AB334" s="95" t="str">
        <f t="shared" si="17"/>
        <v>D</v>
      </c>
      <c r="AC334" s="95" t="str">
        <f t="shared" si="17"/>
        <v>D</v>
      </c>
      <c r="AD334" s="95" t="str">
        <f t="shared" si="17"/>
        <v>D</v>
      </c>
      <c r="AE334" s="95" t="str">
        <f t="shared" si="17"/>
        <v>D</v>
      </c>
      <c r="AF334" s="95" t="str">
        <f t="shared" si="17"/>
        <v>D</v>
      </c>
      <c r="AG334" s="95" t="str">
        <f t="shared" si="17"/>
        <v>D</v>
      </c>
      <c r="AH334" s="72"/>
    </row>
    <row r="335" spans="1:34" x14ac:dyDescent="0.4">
      <c r="A335" s="29"/>
      <c r="B335" s="104"/>
      <c r="C335" s="328">
        <f t="shared" si="18"/>
        <v>17.634515</v>
      </c>
      <c r="D335" s="329">
        <f t="shared" si="18"/>
        <v>35.269030000000001</v>
      </c>
      <c r="E335" s="323">
        <f t="shared" si="4"/>
        <v>5.375</v>
      </c>
      <c r="F335" s="324">
        <v>10.75</v>
      </c>
      <c r="G335" s="95" t="str">
        <f t="shared" si="15"/>
        <v>1.4</v>
      </c>
      <c r="H335" s="95" t="str">
        <f t="shared" si="15"/>
        <v>1.8</v>
      </c>
      <c r="I335" s="95" t="str">
        <f t="shared" si="15"/>
        <v>2.0</v>
      </c>
      <c r="J335" s="95" t="str">
        <f t="shared" si="15"/>
        <v>2.5</v>
      </c>
      <c r="K335" s="95" t="str">
        <f t="shared" si="15"/>
        <v>2.8</v>
      </c>
      <c r="L335" s="95" t="str">
        <f t="shared" si="15"/>
        <v>3.2</v>
      </c>
      <c r="M335" s="95" t="str">
        <f t="shared" si="15"/>
        <v>4.0</v>
      </c>
      <c r="N335" s="95" t="str">
        <f t="shared" si="15"/>
        <v>4.5</v>
      </c>
      <c r="O335" s="95" t="str">
        <f t="shared" si="15"/>
        <v>5.0</v>
      </c>
      <c r="P335" s="95" t="str">
        <f t="shared" si="15"/>
        <v>5.7</v>
      </c>
      <c r="Q335" s="95" t="str">
        <f t="shared" si="16"/>
        <v>6.3</v>
      </c>
      <c r="R335" s="95" t="str">
        <f t="shared" si="16"/>
        <v>7.1</v>
      </c>
      <c r="S335" s="95" t="str">
        <f t="shared" si="16"/>
        <v>8.0</v>
      </c>
      <c r="T335" s="95" t="str">
        <f t="shared" si="16"/>
        <v>8.0</v>
      </c>
      <c r="U335" s="95" t="str">
        <f t="shared" si="16"/>
        <v>9.0</v>
      </c>
      <c r="V335" s="95" t="str">
        <f t="shared" si="16"/>
        <v>10.1</v>
      </c>
      <c r="W335" s="95" t="str">
        <f t="shared" si="16"/>
        <v>11.3</v>
      </c>
      <c r="X335" s="95" t="str">
        <f t="shared" si="16"/>
        <v>D</v>
      </c>
      <c r="Y335" s="95" t="str">
        <f t="shared" si="16"/>
        <v>D</v>
      </c>
      <c r="Z335" s="95" t="str">
        <f t="shared" si="16"/>
        <v>D</v>
      </c>
      <c r="AA335" s="95" t="str">
        <f t="shared" si="17"/>
        <v>D</v>
      </c>
      <c r="AB335" s="95" t="str">
        <f t="shared" si="17"/>
        <v>D</v>
      </c>
      <c r="AC335" s="95" t="str">
        <f t="shared" si="17"/>
        <v>D</v>
      </c>
      <c r="AD335" s="95" t="str">
        <f t="shared" si="17"/>
        <v>D</v>
      </c>
      <c r="AE335" s="95" t="str">
        <f t="shared" si="17"/>
        <v>D</v>
      </c>
      <c r="AF335" s="95" t="str">
        <f t="shared" si="17"/>
        <v>D</v>
      </c>
      <c r="AG335" s="95" t="str">
        <f t="shared" si="17"/>
        <v>D</v>
      </c>
      <c r="AH335" s="72"/>
    </row>
    <row r="336" spans="1:34" x14ac:dyDescent="0.4">
      <c r="A336" s="29"/>
      <c r="B336" s="104"/>
      <c r="C336" s="328">
        <f t="shared" si="18"/>
        <v>18.044619999999998</v>
      </c>
      <c r="D336" s="329">
        <f t="shared" si="18"/>
        <v>36.089239999999997</v>
      </c>
      <c r="E336" s="323">
        <f t="shared" si="4"/>
        <v>5.5</v>
      </c>
      <c r="F336" s="324">
        <v>11</v>
      </c>
      <c r="G336" s="95" t="str">
        <f t="shared" si="15"/>
        <v>1.3</v>
      </c>
      <c r="H336" s="95" t="str">
        <f t="shared" si="15"/>
        <v>1.6</v>
      </c>
      <c r="I336" s="95" t="str">
        <f t="shared" si="15"/>
        <v>2.0</v>
      </c>
      <c r="J336" s="95" t="str">
        <f t="shared" si="15"/>
        <v>2.5</v>
      </c>
      <c r="K336" s="95" t="str">
        <f t="shared" si="15"/>
        <v>2.8</v>
      </c>
      <c r="L336" s="95" t="str">
        <f t="shared" si="15"/>
        <v>3.2</v>
      </c>
      <c r="M336" s="95" t="str">
        <f t="shared" si="15"/>
        <v>3.6</v>
      </c>
      <c r="N336" s="95" t="str">
        <f t="shared" si="15"/>
        <v>4.5</v>
      </c>
      <c r="O336" s="95" t="str">
        <f t="shared" si="15"/>
        <v>5.0</v>
      </c>
      <c r="P336" s="95" t="str">
        <f t="shared" si="15"/>
        <v>5.7</v>
      </c>
      <c r="Q336" s="95" t="str">
        <f t="shared" si="16"/>
        <v>6.3</v>
      </c>
      <c r="R336" s="95" t="str">
        <f t="shared" si="16"/>
        <v>7.1</v>
      </c>
      <c r="S336" s="95" t="str">
        <f t="shared" si="16"/>
        <v>7.1</v>
      </c>
      <c r="T336" s="95" t="str">
        <f t="shared" si="16"/>
        <v>8.0</v>
      </c>
      <c r="U336" s="95" t="str">
        <f t="shared" si="16"/>
        <v>9.0</v>
      </c>
      <c r="V336" s="95" t="str">
        <f t="shared" si="16"/>
        <v>10.1</v>
      </c>
      <c r="W336" s="95" t="str">
        <f t="shared" si="16"/>
        <v>10.1</v>
      </c>
      <c r="X336" s="95" t="str">
        <f t="shared" si="16"/>
        <v>D</v>
      </c>
      <c r="Y336" s="95" t="str">
        <f t="shared" si="16"/>
        <v>D</v>
      </c>
      <c r="Z336" s="95" t="str">
        <f t="shared" si="16"/>
        <v>D</v>
      </c>
      <c r="AA336" s="95" t="str">
        <f t="shared" si="17"/>
        <v>D</v>
      </c>
      <c r="AB336" s="95" t="str">
        <f t="shared" si="17"/>
        <v>D</v>
      </c>
      <c r="AC336" s="95" t="str">
        <f t="shared" si="17"/>
        <v>D</v>
      </c>
      <c r="AD336" s="95" t="str">
        <f t="shared" si="17"/>
        <v>D</v>
      </c>
      <c r="AE336" s="95" t="str">
        <f t="shared" si="17"/>
        <v>D</v>
      </c>
      <c r="AF336" s="95" t="str">
        <f t="shared" si="17"/>
        <v>D</v>
      </c>
      <c r="AG336" s="95" t="str">
        <f t="shared" si="17"/>
        <v>D</v>
      </c>
      <c r="AH336" s="72"/>
    </row>
    <row r="337" spans="1:34" x14ac:dyDescent="0.4">
      <c r="A337" s="29"/>
      <c r="B337" s="104"/>
      <c r="C337" s="328">
        <f t="shared" si="18"/>
        <v>18.454725</v>
      </c>
      <c r="D337" s="329">
        <f t="shared" si="18"/>
        <v>36.90945</v>
      </c>
      <c r="E337" s="323">
        <f t="shared" si="4"/>
        <v>5.625</v>
      </c>
      <c r="F337" s="324">
        <v>11.25</v>
      </c>
      <c r="G337" s="95" t="str">
        <f t="shared" si="15"/>
        <v>1.3</v>
      </c>
      <c r="H337" s="95" t="str">
        <f t="shared" si="15"/>
        <v>1.6</v>
      </c>
      <c r="I337" s="95" t="str">
        <f t="shared" si="15"/>
        <v>2.0</v>
      </c>
      <c r="J337" s="95" t="str">
        <f t="shared" si="15"/>
        <v>2.5</v>
      </c>
      <c r="K337" s="95" t="str">
        <f t="shared" si="15"/>
        <v>2.8</v>
      </c>
      <c r="L337" s="95" t="str">
        <f t="shared" si="15"/>
        <v>3.2</v>
      </c>
      <c r="M337" s="95" t="str">
        <f t="shared" si="15"/>
        <v>3.6</v>
      </c>
      <c r="N337" s="95" t="str">
        <f t="shared" si="15"/>
        <v>4.0</v>
      </c>
      <c r="O337" s="95" t="str">
        <f t="shared" si="15"/>
        <v>4.5</v>
      </c>
      <c r="P337" s="95" t="str">
        <f t="shared" si="15"/>
        <v>5.7</v>
      </c>
      <c r="Q337" s="95" t="str">
        <f t="shared" si="16"/>
        <v>5.7</v>
      </c>
      <c r="R337" s="95" t="str">
        <f t="shared" si="16"/>
        <v>6.3</v>
      </c>
      <c r="S337" s="95" t="str">
        <f t="shared" si="16"/>
        <v>7.1</v>
      </c>
      <c r="T337" s="95" t="str">
        <f t="shared" si="16"/>
        <v>8.0</v>
      </c>
      <c r="U337" s="95" t="str">
        <f t="shared" si="16"/>
        <v>9.0</v>
      </c>
      <c r="V337" s="95" t="str">
        <f t="shared" si="16"/>
        <v>9.0</v>
      </c>
      <c r="W337" s="95" t="str">
        <f t="shared" si="16"/>
        <v>10.1</v>
      </c>
      <c r="X337" s="95" t="str">
        <f t="shared" si="16"/>
        <v>11.3</v>
      </c>
      <c r="Y337" s="95" t="str">
        <f t="shared" si="16"/>
        <v>D</v>
      </c>
      <c r="Z337" s="95" t="str">
        <f t="shared" si="16"/>
        <v>D</v>
      </c>
      <c r="AA337" s="95" t="str">
        <f t="shared" si="17"/>
        <v>D</v>
      </c>
      <c r="AB337" s="95" t="str">
        <f t="shared" si="17"/>
        <v>D</v>
      </c>
      <c r="AC337" s="95" t="str">
        <f t="shared" si="17"/>
        <v>D</v>
      </c>
      <c r="AD337" s="95" t="str">
        <f t="shared" si="17"/>
        <v>D</v>
      </c>
      <c r="AE337" s="95" t="str">
        <f t="shared" si="17"/>
        <v>D</v>
      </c>
      <c r="AF337" s="95" t="str">
        <f t="shared" si="17"/>
        <v>D</v>
      </c>
      <c r="AG337" s="95" t="str">
        <f t="shared" si="17"/>
        <v>D</v>
      </c>
      <c r="AH337" s="72"/>
    </row>
    <row r="338" spans="1:34" x14ac:dyDescent="0.4">
      <c r="A338" s="29"/>
      <c r="B338" s="104"/>
      <c r="C338" s="328">
        <f t="shared" si="18"/>
        <v>18.864830000000001</v>
      </c>
      <c r="D338" s="329">
        <f t="shared" si="18"/>
        <v>37.729660000000003</v>
      </c>
      <c r="E338" s="323">
        <f t="shared" si="4"/>
        <v>5.75</v>
      </c>
      <c r="F338" s="324">
        <v>11.5</v>
      </c>
      <c r="G338" s="95" t="str">
        <f t="shared" si="15"/>
        <v>1.3</v>
      </c>
      <c r="H338" s="95" t="str">
        <f t="shared" si="15"/>
        <v>1.6</v>
      </c>
      <c r="I338" s="95" t="str">
        <f t="shared" si="15"/>
        <v>2.0</v>
      </c>
      <c r="J338" s="95" t="str">
        <f t="shared" si="15"/>
        <v>2.2</v>
      </c>
      <c r="K338" s="95" t="str">
        <f t="shared" si="15"/>
        <v>2.8</v>
      </c>
      <c r="L338" s="95" t="str">
        <f t="shared" si="15"/>
        <v>3.2</v>
      </c>
      <c r="M338" s="95" t="str">
        <f t="shared" si="15"/>
        <v>3.6</v>
      </c>
      <c r="N338" s="95" t="str">
        <f t="shared" si="15"/>
        <v>4.0</v>
      </c>
      <c r="O338" s="95" t="str">
        <f t="shared" si="15"/>
        <v>4.5</v>
      </c>
      <c r="P338" s="95" t="str">
        <f t="shared" si="15"/>
        <v>5.0</v>
      </c>
      <c r="Q338" s="95" t="str">
        <f t="shared" si="16"/>
        <v>5.7</v>
      </c>
      <c r="R338" s="95" t="str">
        <f t="shared" si="16"/>
        <v>6.3</v>
      </c>
      <c r="S338" s="95" t="str">
        <f t="shared" si="16"/>
        <v>7.1</v>
      </c>
      <c r="T338" s="95" t="str">
        <f t="shared" si="16"/>
        <v>8.0</v>
      </c>
      <c r="U338" s="95" t="str">
        <f t="shared" si="16"/>
        <v>9.0</v>
      </c>
      <c r="V338" s="95" t="str">
        <f t="shared" si="16"/>
        <v>9.0</v>
      </c>
      <c r="W338" s="95" t="str">
        <f t="shared" si="16"/>
        <v>10.1</v>
      </c>
      <c r="X338" s="95" t="str">
        <f t="shared" si="16"/>
        <v>11.3</v>
      </c>
      <c r="Y338" s="95" t="str">
        <f t="shared" si="16"/>
        <v>D</v>
      </c>
      <c r="Z338" s="95" t="str">
        <f t="shared" si="16"/>
        <v>D</v>
      </c>
      <c r="AA338" s="95" t="str">
        <f t="shared" si="17"/>
        <v>D</v>
      </c>
      <c r="AB338" s="95" t="str">
        <f t="shared" si="17"/>
        <v>D</v>
      </c>
      <c r="AC338" s="95" t="str">
        <f t="shared" si="17"/>
        <v>D</v>
      </c>
      <c r="AD338" s="95" t="str">
        <f t="shared" si="17"/>
        <v>D</v>
      </c>
      <c r="AE338" s="95" t="str">
        <f t="shared" si="17"/>
        <v>D</v>
      </c>
      <c r="AF338" s="95" t="str">
        <f t="shared" si="17"/>
        <v>D</v>
      </c>
      <c r="AG338" s="95" t="str">
        <f t="shared" si="17"/>
        <v>D</v>
      </c>
      <c r="AH338" s="72"/>
    </row>
    <row r="339" spans="1:34" x14ac:dyDescent="0.4">
      <c r="A339" s="29"/>
      <c r="B339" s="104"/>
      <c r="C339" s="328">
        <f t="shared" si="18"/>
        <v>19.274934999999999</v>
      </c>
      <c r="D339" s="329">
        <f t="shared" si="18"/>
        <v>38.549869999999999</v>
      </c>
      <c r="E339" s="323">
        <f t="shared" si="4"/>
        <v>5.875</v>
      </c>
      <c r="F339" s="324">
        <v>11.75</v>
      </c>
      <c r="G339" s="95" t="str">
        <f t="shared" si="15"/>
        <v>1.3</v>
      </c>
      <c r="H339" s="95" t="str">
        <f t="shared" si="15"/>
        <v>1.6</v>
      </c>
      <c r="I339" s="95" t="str">
        <f t="shared" si="15"/>
        <v>1.8</v>
      </c>
      <c r="J339" s="95" t="str">
        <f t="shared" si="15"/>
        <v>2.2</v>
      </c>
      <c r="K339" s="95" t="str">
        <f t="shared" si="15"/>
        <v>2.8</v>
      </c>
      <c r="L339" s="95" t="str">
        <f t="shared" si="15"/>
        <v>3.2</v>
      </c>
      <c r="M339" s="95" t="str">
        <f t="shared" si="15"/>
        <v>3.6</v>
      </c>
      <c r="N339" s="95" t="str">
        <f t="shared" si="15"/>
        <v>4.0</v>
      </c>
      <c r="O339" s="95" t="str">
        <f t="shared" si="15"/>
        <v>4.5</v>
      </c>
      <c r="P339" s="95" t="str">
        <f t="shared" si="15"/>
        <v>5.0</v>
      </c>
      <c r="Q339" s="95" t="str">
        <f t="shared" si="16"/>
        <v>5.7</v>
      </c>
      <c r="R339" s="95" t="str">
        <f t="shared" si="16"/>
        <v>6.3</v>
      </c>
      <c r="S339" s="95" t="str">
        <f t="shared" si="16"/>
        <v>7.1</v>
      </c>
      <c r="T339" s="95" t="str">
        <f t="shared" si="16"/>
        <v>8.0</v>
      </c>
      <c r="U339" s="95" t="str">
        <f t="shared" si="16"/>
        <v>8.0</v>
      </c>
      <c r="V339" s="95" t="str">
        <f t="shared" si="16"/>
        <v>9.0</v>
      </c>
      <c r="W339" s="95" t="str">
        <f t="shared" si="16"/>
        <v>10.1</v>
      </c>
      <c r="X339" s="95" t="str">
        <f t="shared" si="16"/>
        <v>10.1</v>
      </c>
      <c r="Y339" s="95" t="str">
        <f t="shared" si="16"/>
        <v>D</v>
      </c>
      <c r="Z339" s="95" t="str">
        <f t="shared" si="16"/>
        <v>D</v>
      </c>
      <c r="AA339" s="95" t="str">
        <f t="shared" si="17"/>
        <v>D</v>
      </c>
      <c r="AB339" s="95" t="str">
        <f t="shared" si="17"/>
        <v>D</v>
      </c>
      <c r="AC339" s="95" t="str">
        <f t="shared" si="17"/>
        <v>D</v>
      </c>
      <c r="AD339" s="95" t="str">
        <f t="shared" si="17"/>
        <v>D</v>
      </c>
      <c r="AE339" s="95" t="str">
        <f t="shared" si="17"/>
        <v>D</v>
      </c>
      <c r="AF339" s="95" t="str">
        <f t="shared" si="17"/>
        <v>D</v>
      </c>
      <c r="AG339" s="95" t="str">
        <f t="shared" si="17"/>
        <v>D</v>
      </c>
      <c r="AH339" s="72"/>
    </row>
    <row r="340" spans="1:34" x14ac:dyDescent="0.4">
      <c r="A340" s="29"/>
      <c r="B340" s="104"/>
      <c r="C340" s="328">
        <f t="shared" si="18"/>
        <v>19.685040000000001</v>
      </c>
      <c r="D340" s="329">
        <f t="shared" si="18"/>
        <v>39.370080000000002</v>
      </c>
      <c r="E340" s="323">
        <f t="shared" si="4"/>
        <v>6</v>
      </c>
      <c r="F340" s="324">
        <v>12</v>
      </c>
      <c r="G340" s="95" t="str">
        <f t="shared" si="15"/>
        <v>1.3</v>
      </c>
      <c r="H340" s="95" t="str">
        <f t="shared" si="15"/>
        <v>1.6</v>
      </c>
      <c r="I340" s="95" t="str">
        <f t="shared" si="15"/>
        <v>1.8</v>
      </c>
      <c r="J340" s="95" t="str">
        <f t="shared" si="15"/>
        <v>2.2</v>
      </c>
      <c r="K340" s="95" t="str">
        <f t="shared" si="15"/>
        <v>2.5</v>
      </c>
      <c r="L340" s="95" t="str">
        <f t="shared" si="15"/>
        <v>3.2</v>
      </c>
      <c r="M340" s="95" t="str">
        <f t="shared" si="15"/>
        <v>3.6</v>
      </c>
      <c r="N340" s="95" t="str">
        <f t="shared" si="15"/>
        <v>4.0</v>
      </c>
      <c r="O340" s="95" t="str">
        <f t="shared" si="15"/>
        <v>4.5</v>
      </c>
      <c r="P340" s="95" t="str">
        <f t="shared" si="15"/>
        <v>5.0</v>
      </c>
      <c r="Q340" s="95" t="str">
        <f t="shared" si="16"/>
        <v>5.7</v>
      </c>
      <c r="R340" s="95" t="str">
        <f t="shared" si="16"/>
        <v>6.3</v>
      </c>
      <c r="S340" s="95" t="str">
        <f t="shared" si="16"/>
        <v>7.1</v>
      </c>
      <c r="T340" s="95" t="str">
        <f t="shared" si="16"/>
        <v>7.1</v>
      </c>
      <c r="U340" s="95" t="str">
        <f t="shared" si="16"/>
        <v>8.0</v>
      </c>
      <c r="V340" s="95" t="str">
        <f t="shared" si="16"/>
        <v>9.0</v>
      </c>
      <c r="W340" s="95" t="str">
        <f t="shared" si="16"/>
        <v>10.1</v>
      </c>
      <c r="X340" s="95" t="str">
        <f t="shared" si="16"/>
        <v>10.1</v>
      </c>
      <c r="Y340" s="95" t="str">
        <f t="shared" si="16"/>
        <v>11.3</v>
      </c>
      <c r="Z340" s="95" t="str">
        <f t="shared" si="16"/>
        <v>D</v>
      </c>
      <c r="AA340" s="95" t="str">
        <f t="shared" si="17"/>
        <v>D</v>
      </c>
      <c r="AB340" s="95" t="str">
        <f t="shared" si="17"/>
        <v>D</v>
      </c>
      <c r="AC340" s="95" t="str">
        <f t="shared" si="17"/>
        <v>D</v>
      </c>
      <c r="AD340" s="95" t="str">
        <f t="shared" si="17"/>
        <v>D</v>
      </c>
      <c r="AE340" s="95" t="str">
        <f t="shared" si="17"/>
        <v>D</v>
      </c>
      <c r="AF340" s="95" t="str">
        <f t="shared" si="17"/>
        <v>D</v>
      </c>
      <c r="AG340" s="95" t="str">
        <f t="shared" si="17"/>
        <v>D</v>
      </c>
      <c r="AH340" s="72"/>
    </row>
    <row r="341" spans="1:34" x14ac:dyDescent="0.4">
      <c r="A341" s="29"/>
      <c r="B341" s="104"/>
      <c r="C341" s="328">
        <f t="shared" si="18"/>
        <v>20.095144999999999</v>
      </c>
      <c r="D341" s="329">
        <f t="shared" si="18"/>
        <v>40.190289999999997</v>
      </c>
      <c r="E341" s="323">
        <f t="shared" si="4"/>
        <v>6.125</v>
      </c>
      <c r="F341" s="324">
        <v>12.25</v>
      </c>
      <c r="G341" s="95" t="str">
        <f t="shared" si="15"/>
        <v>1.3</v>
      </c>
      <c r="H341" s="95" t="str">
        <f t="shared" si="15"/>
        <v>1.6</v>
      </c>
      <c r="I341" s="95" t="str">
        <f t="shared" si="15"/>
        <v>1.8</v>
      </c>
      <c r="J341" s="95" t="str">
        <f t="shared" si="15"/>
        <v>2.2</v>
      </c>
      <c r="K341" s="95" t="str">
        <f t="shared" si="15"/>
        <v>2.5</v>
      </c>
      <c r="L341" s="95" t="str">
        <f t="shared" si="15"/>
        <v>2.8</v>
      </c>
      <c r="M341" s="95" t="str">
        <f t="shared" si="15"/>
        <v>3.2</v>
      </c>
      <c r="N341" s="95" t="str">
        <f t="shared" si="15"/>
        <v>4.0</v>
      </c>
      <c r="O341" s="95" t="str">
        <f t="shared" si="15"/>
        <v>4.5</v>
      </c>
      <c r="P341" s="95" t="str">
        <f t="shared" si="15"/>
        <v>5.0</v>
      </c>
      <c r="Q341" s="95" t="str">
        <f t="shared" si="16"/>
        <v>5.7</v>
      </c>
      <c r="R341" s="95" t="str">
        <f t="shared" si="16"/>
        <v>5.7</v>
      </c>
      <c r="S341" s="95" t="str">
        <f t="shared" si="16"/>
        <v>6.3</v>
      </c>
      <c r="T341" s="95" t="str">
        <f t="shared" si="16"/>
        <v>7.1</v>
      </c>
      <c r="U341" s="95" t="str">
        <f t="shared" si="16"/>
        <v>8.0</v>
      </c>
      <c r="V341" s="95" t="str">
        <f t="shared" si="16"/>
        <v>9.0</v>
      </c>
      <c r="W341" s="95" t="str">
        <f t="shared" si="16"/>
        <v>9.0</v>
      </c>
      <c r="X341" s="95" t="str">
        <f t="shared" si="16"/>
        <v>10.1</v>
      </c>
      <c r="Y341" s="95" t="str">
        <f t="shared" si="16"/>
        <v>11.3</v>
      </c>
      <c r="Z341" s="95" t="str">
        <f t="shared" si="16"/>
        <v>D</v>
      </c>
      <c r="AA341" s="95" t="str">
        <f t="shared" si="17"/>
        <v>D</v>
      </c>
      <c r="AB341" s="95" t="str">
        <f t="shared" si="17"/>
        <v>D</v>
      </c>
      <c r="AC341" s="95" t="str">
        <f t="shared" si="17"/>
        <v>D</v>
      </c>
      <c r="AD341" s="95" t="str">
        <f t="shared" si="17"/>
        <v>D</v>
      </c>
      <c r="AE341" s="95" t="str">
        <f t="shared" si="17"/>
        <v>D</v>
      </c>
      <c r="AF341" s="95" t="str">
        <f t="shared" si="17"/>
        <v>D</v>
      </c>
      <c r="AG341" s="95" t="str">
        <f t="shared" si="17"/>
        <v>D</v>
      </c>
      <c r="AH341" s="72"/>
    </row>
    <row r="342" spans="1:34" x14ac:dyDescent="0.4">
      <c r="A342" s="29"/>
      <c r="B342" s="104"/>
      <c r="C342" s="328">
        <f t="shared" si="18"/>
        <v>20.50525</v>
      </c>
      <c r="D342" s="329">
        <f t="shared" si="18"/>
        <v>41.0105</v>
      </c>
      <c r="E342" s="323">
        <f t="shared" si="4"/>
        <v>6.25</v>
      </c>
      <c r="F342" s="324">
        <v>12.5</v>
      </c>
      <c r="G342" s="95" t="str">
        <f t="shared" si="15"/>
        <v>1.3</v>
      </c>
      <c r="H342" s="95" t="str">
        <f t="shared" si="15"/>
        <v>1.4</v>
      </c>
      <c r="I342" s="95" t="str">
        <f t="shared" si="15"/>
        <v>1.8</v>
      </c>
      <c r="J342" s="95" t="str">
        <f t="shared" si="15"/>
        <v>2.2</v>
      </c>
      <c r="K342" s="95" t="str">
        <f t="shared" si="15"/>
        <v>2.5</v>
      </c>
      <c r="L342" s="95" t="str">
        <f t="shared" si="15"/>
        <v>2.8</v>
      </c>
      <c r="M342" s="95" t="str">
        <f t="shared" si="15"/>
        <v>3.2</v>
      </c>
      <c r="N342" s="95" t="str">
        <f t="shared" si="15"/>
        <v>3.6</v>
      </c>
      <c r="O342" s="95" t="str">
        <f t="shared" si="15"/>
        <v>4.5</v>
      </c>
      <c r="P342" s="95" t="str">
        <f t="shared" si="15"/>
        <v>5.0</v>
      </c>
      <c r="Q342" s="95" t="str">
        <f t="shared" si="16"/>
        <v>5.7</v>
      </c>
      <c r="R342" s="95" t="str">
        <f t="shared" si="16"/>
        <v>5.7</v>
      </c>
      <c r="S342" s="95" t="str">
        <f t="shared" si="16"/>
        <v>6.3</v>
      </c>
      <c r="T342" s="95" t="str">
        <f t="shared" si="16"/>
        <v>7.1</v>
      </c>
      <c r="U342" s="95" t="str">
        <f t="shared" si="16"/>
        <v>8.0</v>
      </c>
      <c r="V342" s="95" t="str">
        <f t="shared" si="16"/>
        <v>9.0</v>
      </c>
      <c r="W342" s="95" t="str">
        <f t="shared" si="16"/>
        <v>9.0</v>
      </c>
      <c r="X342" s="95" t="str">
        <f t="shared" si="16"/>
        <v>10.1</v>
      </c>
      <c r="Y342" s="95" t="str">
        <f t="shared" si="16"/>
        <v>11.3</v>
      </c>
      <c r="Z342" s="95" t="str">
        <f t="shared" si="16"/>
        <v>D</v>
      </c>
      <c r="AA342" s="95" t="str">
        <f t="shared" si="17"/>
        <v>D</v>
      </c>
      <c r="AB342" s="95" t="str">
        <f t="shared" si="17"/>
        <v>D</v>
      </c>
      <c r="AC342" s="95" t="str">
        <f t="shared" si="17"/>
        <v>D</v>
      </c>
      <c r="AD342" s="95" t="str">
        <f t="shared" si="17"/>
        <v>D</v>
      </c>
      <c r="AE342" s="95" t="str">
        <f t="shared" si="17"/>
        <v>D</v>
      </c>
      <c r="AF342" s="95" t="str">
        <f t="shared" si="17"/>
        <v>D</v>
      </c>
      <c r="AG342" s="95" t="str">
        <f t="shared" si="17"/>
        <v>D</v>
      </c>
      <c r="AH342" s="72"/>
    </row>
    <row r="343" spans="1:34" x14ac:dyDescent="0.4">
      <c r="A343" s="29"/>
      <c r="B343" s="104"/>
      <c r="C343" s="328">
        <f t="shared" si="18"/>
        <v>20.915354999999998</v>
      </c>
      <c r="D343" s="329">
        <f t="shared" si="18"/>
        <v>41.830709999999996</v>
      </c>
      <c r="E343" s="323">
        <f t="shared" si="4"/>
        <v>6.375</v>
      </c>
      <c r="F343" s="324">
        <v>12.75</v>
      </c>
      <c r="G343" s="95" t="str">
        <f t="shared" ref="G343:P352" si="19">IF(((10000-$C343)/$C343/10000/2*(G$292^2/$U$289)/304.8)&gt;(1.4142*$D$246),"D",IF(((10000-$C343)/$C343/10000/2*(G$292^2/$U$289)/304.8)&gt;(28.5*1.061231),"32.0",IF(((10000-$C343)/$C343/10000/2*(G$292^2/$U$289)/304.8)&gt;(25.4*1.061231),"28.5",IF(((10000-$C343)/$C343/10000/2*(G$292^2/$U$289)/304.8)&gt;(22.6*1.061231),"25.4",IF(((10000-$C343)/$C343/10000/2*(G$292^2/$U$289)/304.8)&gt;(20.2*1.061231),"22.6",IF(((10000-$C343)/$C343/10000/2*(G$292^2/$U$289)/304.8)&gt;(18*1.061231),"20.2",IF(((10000-$C343)/$C343/10000/2*(G$292^2/$U$289)/304.8)&gt;(16*1.061231),"18.0",IF(((10000-$C343)/$C343/10000/2*(G$292^2/$U$289)/304.8)&gt;(14.3*1.061231),"16.0",IF(((10000-$C343)/$C343/10000/2*(G$292^2/$U$289)/304.8)&gt;(12.7*1.061231),"14.3",IF(((10000-$C343)/$C343/10000/2*(G$292^2/$U$289)/304.8)&gt;(11.3*1.061231),"12.7",IF(((10000-$C343)/$C343/10000/2*(G$292^2/$U$289)/304.8)&gt;(10.1*1.061231),"11.3",IF(((10000-$C343)/$C343/10000/2*(G$292^2/$U$289)/304.8)&gt;(9*1.061231),"10.1",IF(((10000-$C343)/$C343/10000/2*(G$292^2/$U$289)/304.8)&gt;(8*1.061231),"9.0",IF(((10000-$C343)/$C343/10000/2*(G$292^2/$U$289)/304.8)&gt;(7.1*1.061231),"8.0",IF(((10000-$C343)/$C343/10000/2*(G$292^2/$U$289)/304.8)&gt;(6.3*1.061231),"7.1",IF(((10000-$C343)/$C343/10000/2*(G$292^2/$U$289)/304.8)&gt;(5.7*1.061231),"6.3",IF(((10000-$C343)/$C343/10000/2*(G$292^2/$U$289)/304.8)&gt;(5*1.061231),"5.7",IF(((10000-$C343)/$C343/10000/2*(G$292^2/$U$289)/304.8)&gt;(4.5*1.061231),"5.0",IF(((10000-$C343)/$C343/10000/2*(G$292^2/$U$289)/304.8)&gt;(4*1.061231),"4.5",IF(((10000-$C343)/$C343/10000/2*(G$292^2/$U$289)/304.8)&gt;(3.6*1.061231),"4.0",IF(((10000-$C343)/$C343/10000/2*(G$292^2/$U$289)/304.8)&gt;(3.2*1.061231),"3.6",IF(((10000-$C343)/$C343/10000/2*(G$292^2/$U$289)/304.8)&gt;(2.8*1.061231),"3.2",IF(((10000-$C343)/$C343/10000/2*(G$292^2/$U$289)/304.8)&gt;(2.5*1.061231),"2.8",IF(((10000-$C343)/$C343/10000/2*(G$292^2/$U$289)/304.8)&gt;(2.2*1.061231),"2.5",IF(((10000-$C343)/$C343/10000/2*(G$292^2/$U$289)/304.8)&gt;(2*1.061231),"2.2",IF(((10000-$C343)/$C343/10000/2*(G$292^2/$U$289)/304.8)&gt;(1.8*1.061231),"2.0",IF(((10000-$C343)/$C343/10000/2*(G$292^2/$U$289)/304.8)&gt;(1.6*1.061231),"1.8",IF(((10000-$C343)/$C343/10000/2*(G$292^2/$U$289)/304.8)&gt;(1.4*1.061231),"1.6",IF(((10000-$C343)/$C343/10000/2*(G$292^2/$U$289)/304.8)&gt;(1.3*1.061231),"1.4",IF(((10000-$C343)/$C343/10000/2*(G$292^2/$U$289)/304.8)&gt;(1.1*1.061231),"1.3",IF(((10000-$C343)/$C343/10000/2*(G$292^2/$U$289)/304.8)&gt;(1*1.061231),"1.1",(10000-$C343)/$C343/10000/2*(G$292^2/$U$289)/304.8)))))))))))))))))))))))))))))))</f>
        <v>1.3</v>
      </c>
      <c r="H343" s="95" t="str">
        <f t="shared" si="19"/>
        <v>1.4</v>
      </c>
      <c r="I343" s="95" t="str">
        <f t="shared" si="19"/>
        <v>1.8</v>
      </c>
      <c r="J343" s="95" t="str">
        <f t="shared" si="19"/>
        <v>2.0</v>
      </c>
      <c r="K343" s="95" t="str">
        <f t="shared" si="19"/>
        <v>2.5</v>
      </c>
      <c r="L343" s="95" t="str">
        <f t="shared" si="19"/>
        <v>2.8</v>
      </c>
      <c r="M343" s="95" t="str">
        <f t="shared" si="19"/>
        <v>3.2</v>
      </c>
      <c r="N343" s="95" t="str">
        <f t="shared" si="19"/>
        <v>3.6</v>
      </c>
      <c r="O343" s="95" t="str">
        <f t="shared" si="19"/>
        <v>4.0</v>
      </c>
      <c r="P343" s="95" t="str">
        <f t="shared" si="19"/>
        <v>4.5</v>
      </c>
      <c r="Q343" s="95" t="str">
        <f t="shared" ref="Q343:Z352" si="20">IF(((10000-$C343)/$C343/10000/2*(Q$292^2/$U$289)/304.8)&gt;(1.4142*$D$246),"D",IF(((10000-$C343)/$C343/10000/2*(Q$292^2/$U$289)/304.8)&gt;(28.5*1.061231),"32.0",IF(((10000-$C343)/$C343/10000/2*(Q$292^2/$U$289)/304.8)&gt;(25.4*1.061231),"28.5",IF(((10000-$C343)/$C343/10000/2*(Q$292^2/$U$289)/304.8)&gt;(22.6*1.061231),"25.4",IF(((10000-$C343)/$C343/10000/2*(Q$292^2/$U$289)/304.8)&gt;(20.2*1.061231),"22.6",IF(((10000-$C343)/$C343/10000/2*(Q$292^2/$U$289)/304.8)&gt;(18*1.061231),"20.2",IF(((10000-$C343)/$C343/10000/2*(Q$292^2/$U$289)/304.8)&gt;(16*1.061231),"18.0",IF(((10000-$C343)/$C343/10000/2*(Q$292^2/$U$289)/304.8)&gt;(14.3*1.061231),"16.0",IF(((10000-$C343)/$C343/10000/2*(Q$292^2/$U$289)/304.8)&gt;(12.7*1.061231),"14.3",IF(((10000-$C343)/$C343/10000/2*(Q$292^2/$U$289)/304.8)&gt;(11.3*1.061231),"12.7",IF(((10000-$C343)/$C343/10000/2*(Q$292^2/$U$289)/304.8)&gt;(10.1*1.061231),"11.3",IF(((10000-$C343)/$C343/10000/2*(Q$292^2/$U$289)/304.8)&gt;(9*1.061231),"10.1",IF(((10000-$C343)/$C343/10000/2*(Q$292^2/$U$289)/304.8)&gt;(8*1.061231),"9.0",IF(((10000-$C343)/$C343/10000/2*(Q$292^2/$U$289)/304.8)&gt;(7.1*1.061231),"8.0",IF(((10000-$C343)/$C343/10000/2*(Q$292^2/$U$289)/304.8)&gt;(6.3*1.061231),"7.1",IF(((10000-$C343)/$C343/10000/2*(Q$292^2/$U$289)/304.8)&gt;(5.7*1.061231),"6.3",IF(((10000-$C343)/$C343/10000/2*(Q$292^2/$U$289)/304.8)&gt;(5*1.061231),"5.7",IF(((10000-$C343)/$C343/10000/2*(Q$292^2/$U$289)/304.8)&gt;(4.5*1.061231),"5.0",IF(((10000-$C343)/$C343/10000/2*(Q$292^2/$U$289)/304.8)&gt;(4*1.061231),"4.5",IF(((10000-$C343)/$C343/10000/2*(Q$292^2/$U$289)/304.8)&gt;(3.6*1.061231),"4.0",IF(((10000-$C343)/$C343/10000/2*(Q$292^2/$U$289)/304.8)&gt;(3.2*1.061231),"3.6",IF(((10000-$C343)/$C343/10000/2*(Q$292^2/$U$289)/304.8)&gt;(2.8*1.061231),"3.2",IF(((10000-$C343)/$C343/10000/2*(Q$292^2/$U$289)/304.8)&gt;(2.5*1.061231),"2.8",IF(((10000-$C343)/$C343/10000/2*(Q$292^2/$U$289)/304.8)&gt;(2.2*1.061231),"2.5",IF(((10000-$C343)/$C343/10000/2*(Q$292^2/$U$289)/304.8)&gt;(2*1.061231),"2.2",IF(((10000-$C343)/$C343/10000/2*(Q$292^2/$U$289)/304.8)&gt;(1.8*1.061231),"2.0",IF(((10000-$C343)/$C343/10000/2*(Q$292^2/$U$289)/304.8)&gt;(1.6*1.061231),"1.8",IF(((10000-$C343)/$C343/10000/2*(Q$292^2/$U$289)/304.8)&gt;(1.4*1.061231),"1.6",IF(((10000-$C343)/$C343/10000/2*(Q$292^2/$U$289)/304.8)&gt;(1.3*1.061231),"1.4",IF(((10000-$C343)/$C343/10000/2*(Q$292^2/$U$289)/304.8)&gt;(1.1*1.061231),"1.3",IF(((10000-$C343)/$C343/10000/2*(Q$292^2/$U$289)/304.8)&gt;(1*1.061231),"1.1",(10000-$C343)/$C343/10000/2*(Q$292^2/$U$289)/304.8)))))))))))))))))))))))))))))))</f>
        <v>5.0</v>
      </c>
      <c r="R343" s="95" t="str">
        <f t="shared" si="20"/>
        <v>5.7</v>
      </c>
      <c r="S343" s="95" t="str">
        <f t="shared" si="20"/>
        <v>6.3</v>
      </c>
      <c r="T343" s="95" t="str">
        <f t="shared" si="20"/>
        <v>7.1</v>
      </c>
      <c r="U343" s="95" t="str">
        <f t="shared" si="20"/>
        <v>8.0</v>
      </c>
      <c r="V343" s="95" t="str">
        <f t="shared" si="20"/>
        <v>8.0</v>
      </c>
      <c r="W343" s="95" t="str">
        <f t="shared" si="20"/>
        <v>9.0</v>
      </c>
      <c r="X343" s="95" t="str">
        <f t="shared" si="20"/>
        <v>10.1</v>
      </c>
      <c r="Y343" s="95" t="str">
        <f t="shared" si="20"/>
        <v>10.1</v>
      </c>
      <c r="Z343" s="95" t="str">
        <f t="shared" si="20"/>
        <v>D</v>
      </c>
      <c r="AA343" s="95" t="str">
        <f t="shared" ref="AA343:AG352" si="21">IF(((10000-$C343)/$C343/10000/2*(AA$292^2/$U$289)/304.8)&gt;(1.4142*$D$246),"D",IF(((10000-$C343)/$C343/10000/2*(AA$292^2/$U$289)/304.8)&gt;(28.5*1.061231),"32.0",IF(((10000-$C343)/$C343/10000/2*(AA$292^2/$U$289)/304.8)&gt;(25.4*1.061231),"28.5",IF(((10000-$C343)/$C343/10000/2*(AA$292^2/$U$289)/304.8)&gt;(22.6*1.061231),"25.4",IF(((10000-$C343)/$C343/10000/2*(AA$292^2/$U$289)/304.8)&gt;(20.2*1.061231),"22.6",IF(((10000-$C343)/$C343/10000/2*(AA$292^2/$U$289)/304.8)&gt;(18*1.061231),"20.2",IF(((10000-$C343)/$C343/10000/2*(AA$292^2/$U$289)/304.8)&gt;(16*1.061231),"18.0",IF(((10000-$C343)/$C343/10000/2*(AA$292^2/$U$289)/304.8)&gt;(14.3*1.061231),"16.0",IF(((10000-$C343)/$C343/10000/2*(AA$292^2/$U$289)/304.8)&gt;(12.7*1.061231),"14.3",IF(((10000-$C343)/$C343/10000/2*(AA$292^2/$U$289)/304.8)&gt;(11.3*1.061231),"12.7",IF(((10000-$C343)/$C343/10000/2*(AA$292^2/$U$289)/304.8)&gt;(10.1*1.061231),"11.3",IF(((10000-$C343)/$C343/10000/2*(AA$292^2/$U$289)/304.8)&gt;(9*1.061231),"10.1",IF(((10000-$C343)/$C343/10000/2*(AA$292^2/$U$289)/304.8)&gt;(8*1.061231),"9.0",IF(((10000-$C343)/$C343/10000/2*(AA$292^2/$U$289)/304.8)&gt;(7.1*1.061231),"8.0",IF(((10000-$C343)/$C343/10000/2*(AA$292^2/$U$289)/304.8)&gt;(6.3*1.061231),"7.1",IF(((10000-$C343)/$C343/10000/2*(AA$292^2/$U$289)/304.8)&gt;(5.7*1.061231),"6.3",IF(((10000-$C343)/$C343/10000/2*(AA$292^2/$U$289)/304.8)&gt;(5*1.061231),"5.7",IF(((10000-$C343)/$C343/10000/2*(AA$292^2/$U$289)/304.8)&gt;(4.5*1.061231),"5.0",IF(((10000-$C343)/$C343/10000/2*(AA$292^2/$U$289)/304.8)&gt;(4*1.061231),"4.5",IF(((10000-$C343)/$C343/10000/2*(AA$292^2/$U$289)/304.8)&gt;(3.6*1.061231),"4.0",IF(((10000-$C343)/$C343/10000/2*(AA$292^2/$U$289)/304.8)&gt;(3.2*1.061231),"3.6",IF(((10000-$C343)/$C343/10000/2*(AA$292^2/$U$289)/304.8)&gt;(2.8*1.061231),"3.2",IF(((10000-$C343)/$C343/10000/2*(AA$292^2/$U$289)/304.8)&gt;(2.5*1.061231),"2.8",IF(((10000-$C343)/$C343/10000/2*(AA$292^2/$U$289)/304.8)&gt;(2.2*1.061231),"2.5",IF(((10000-$C343)/$C343/10000/2*(AA$292^2/$U$289)/304.8)&gt;(2*1.061231),"2.2",IF(((10000-$C343)/$C343/10000/2*(AA$292^2/$U$289)/304.8)&gt;(1.8*1.061231),"2.0",IF(((10000-$C343)/$C343/10000/2*(AA$292^2/$U$289)/304.8)&gt;(1.6*1.061231),"1.8",IF(((10000-$C343)/$C343/10000/2*(AA$292^2/$U$289)/304.8)&gt;(1.4*1.061231),"1.6",IF(((10000-$C343)/$C343/10000/2*(AA$292^2/$U$289)/304.8)&gt;(1.3*1.061231),"1.4",IF(((10000-$C343)/$C343/10000/2*(AA$292^2/$U$289)/304.8)&gt;(1.1*1.061231),"1.3",IF(((10000-$C343)/$C343/10000/2*(AA$292^2/$U$289)/304.8)&gt;(1*1.061231),"1.1",(10000-$C343)/$C343/10000/2*(AA$292^2/$U$289)/304.8)))))))))))))))))))))))))))))))</f>
        <v>D</v>
      </c>
      <c r="AB343" s="95" t="str">
        <f t="shared" si="21"/>
        <v>D</v>
      </c>
      <c r="AC343" s="95" t="str">
        <f t="shared" si="21"/>
        <v>D</v>
      </c>
      <c r="AD343" s="95" t="str">
        <f t="shared" si="21"/>
        <v>D</v>
      </c>
      <c r="AE343" s="95" t="str">
        <f t="shared" si="21"/>
        <v>D</v>
      </c>
      <c r="AF343" s="95" t="str">
        <f t="shared" si="21"/>
        <v>D</v>
      </c>
      <c r="AG343" s="95" t="str">
        <f t="shared" si="21"/>
        <v>D</v>
      </c>
      <c r="AH343" s="72"/>
    </row>
    <row r="344" spans="1:34" x14ac:dyDescent="0.4">
      <c r="A344" s="29"/>
      <c r="B344" s="104"/>
      <c r="C344" s="328">
        <f t="shared" si="18"/>
        <v>21.32546</v>
      </c>
      <c r="D344" s="329">
        <f t="shared" si="18"/>
        <v>42.650919999999999</v>
      </c>
      <c r="E344" s="323">
        <f t="shared" si="4"/>
        <v>6.5</v>
      </c>
      <c r="F344" s="324">
        <v>13</v>
      </c>
      <c r="G344" s="95" t="str">
        <f t="shared" si="19"/>
        <v>1.1</v>
      </c>
      <c r="H344" s="95" t="str">
        <f t="shared" si="19"/>
        <v>1.4</v>
      </c>
      <c r="I344" s="95" t="str">
        <f t="shared" si="19"/>
        <v>1.8</v>
      </c>
      <c r="J344" s="95" t="str">
        <f t="shared" si="19"/>
        <v>2.0</v>
      </c>
      <c r="K344" s="95" t="str">
        <f t="shared" si="19"/>
        <v>2.5</v>
      </c>
      <c r="L344" s="95" t="str">
        <f t="shared" si="19"/>
        <v>2.8</v>
      </c>
      <c r="M344" s="95" t="str">
        <f t="shared" si="19"/>
        <v>3.2</v>
      </c>
      <c r="N344" s="95" t="str">
        <f t="shared" si="19"/>
        <v>3.6</v>
      </c>
      <c r="O344" s="95" t="str">
        <f t="shared" si="19"/>
        <v>4.0</v>
      </c>
      <c r="P344" s="95" t="str">
        <f t="shared" si="19"/>
        <v>4.5</v>
      </c>
      <c r="Q344" s="95" t="str">
        <f t="shared" si="20"/>
        <v>5.0</v>
      </c>
      <c r="R344" s="95" t="str">
        <f t="shared" si="20"/>
        <v>5.7</v>
      </c>
      <c r="S344" s="95" t="str">
        <f t="shared" si="20"/>
        <v>6.3</v>
      </c>
      <c r="T344" s="95" t="str">
        <f t="shared" si="20"/>
        <v>7.1</v>
      </c>
      <c r="U344" s="95" t="str">
        <f t="shared" si="20"/>
        <v>7.1</v>
      </c>
      <c r="V344" s="95" t="str">
        <f t="shared" si="20"/>
        <v>8.0</v>
      </c>
      <c r="W344" s="95" t="str">
        <f t="shared" si="20"/>
        <v>9.0</v>
      </c>
      <c r="X344" s="95" t="str">
        <f t="shared" si="20"/>
        <v>10.1</v>
      </c>
      <c r="Y344" s="95" t="str">
        <f t="shared" si="20"/>
        <v>10.1</v>
      </c>
      <c r="Z344" s="95" t="str">
        <f t="shared" si="20"/>
        <v>11.3</v>
      </c>
      <c r="AA344" s="95" t="str">
        <f t="shared" si="21"/>
        <v>D</v>
      </c>
      <c r="AB344" s="95" t="str">
        <f t="shared" si="21"/>
        <v>D</v>
      </c>
      <c r="AC344" s="95" t="str">
        <f t="shared" si="21"/>
        <v>D</v>
      </c>
      <c r="AD344" s="95" t="str">
        <f t="shared" si="21"/>
        <v>D</v>
      </c>
      <c r="AE344" s="95" t="str">
        <f t="shared" si="21"/>
        <v>D</v>
      </c>
      <c r="AF344" s="95" t="str">
        <f t="shared" si="21"/>
        <v>D</v>
      </c>
      <c r="AG344" s="95" t="str">
        <f t="shared" si="21"/>
        <v>D</v>
      </c>
      <c r="AH344" s="72"/>
    </row>
    <row r="345" spans="1:34" x14ac:dyDescent="0.4">
      <c r="A345" s="29"/>
      <c r="B345" s="104"/>
      <c r="C345" s="328">
        <f t="shared" si="18"/>
        <v>21.735565000000001</v>
      </c>
      <c r="D345" s="329">
        <f t="shared" si="18"/>
        <v>43.471130000000002</v>
      </c>
      <c r="E345" s="323">
        <f t="shared" si="4"/>
        <v>6.625</v>
      </c>
      <c r="F345" s="324">
        <v>13.25</v>
      </c>
      <c r="G345" s="95" t="str">
        <f t="shared" si="19"/>
        <v>1.1</v>
      </c>
      <c r="H345" s="95" t="str">
        <f t="shared" si="19"/>
        <v>1.4</v>
      </c>
      <c r="I345" s="95" t="str">
        <f t="shared" si="19"/>
        <v>1.6</v>
      </c>
      <c r="J345" s="95" t="str">
        <f t="shared" si="19"/>
        <v>2.0</v>
      </c>
      <c r="K345" s="95" t="str">
        <f t="shared" si="19"/>
        <v>2.5</v>
      </c>
      <c r="L345" s="95" t="str">
        <f t="shared" si="19"/>
        <v>2.8</v>
      </c>
      <c r="M345" s="95" t="str">
        <f t="shared" si="19"/>
        <v>3.2</v>
      </c>
      <c r="N345" s="95" t="str">
        <f t="shared" si="19"/>
        <v>3.6</v>
      </c>
      <c r="O345" s="95" t="str">
        <f t="shared" si="19"/>
        <v>4.0</v>
      </c>
      <c r="P345" s="95" t="str">
        <f t="shared" si="19"/>
        <v>4.5</v>
      </c>
      <c r="Q345" s="95" t="str">
        <f t="shared" si="20"/>
        <v>5.0</v>
      </c>
      <c r="R345" s="95" t="str">
        <f t="shared" si="20"/>
        <v>5.7</v>
      </c>
      <c r="S345" s="95" t="str">
        <f t="shared" si="20"/>
        <v>6.3</v>
      </c>
      <c r="T345" s="95" t="str">
        <f t="shared" si="20"/>
        <v>7.1</v>
      </c>
      <c r="U345" s="95" t="str">
        <f t="shared" si="20"/>
        <v>7.1</v>
      </c>
      <c r="V345" s="95" t="str">
        <f t="shared" si="20"/>
        <v>8.0</v>
      </c>
      <c r="W345" s="95" t="str">
        <f t="shared" si="20"/>
        <v>9.0</v>
      </c>
      <c r="X345" s="95" t="str">
        <f t="shared" si="20"/>
        <v>9.0</v>
      </c>
      <c r="Y345" s="95" t="str">
        <f t="shared" si="20"/>
        <v>10.1</v>
      </c>
      <c r="Z345" s="95" t="str">
        <f t="shared" si="20"/>
        <v>11.3</v>
      </c>
      <c r="AA345" s="95" t="str">
        <f t="shared" si="21"/>
        <v>D</v>
      </c>
      <c r="AB345" s="95" t="str">
        <f t="shared" si="21"/>
        <v>D</v>
      </c>
      <c r="AC345" s="95" t="str">
        <f t="shared" si="21"/>
        <v>D</v>
      </c>
      <c r="AD345" s="95" t="str">
        <f t="shared" si="21"/>
        <v>D</v>
      </c>
      <c r="AE345" s="95" t="str">
        <f t="shared" si="21"/>
        <v>D</v>
      </c>
      <c r="AF345" s="95" t="str">
        <f t="shared" si="21"/>
        <v>D</v>
      </c>
      <c r="AG345" s="95" t="str">
        <f t="shared" si="21"/>
        <v>D</v>
      </c>
      <c r="AH345" s="72"/>
    </row>
    <row r="346" spans="1:34" x14ac:dyDescent="0.4">
      <c r="A346" s="29"/>
      <c r="B346" s="104"/>
      <c r="C346" s="328">
        <f t="shared" si="18"/>
        <v>22.145669999999999</v>
      </c>
      <c r="D346" s="329">
        <f t="shared" si="18"/>
        <v>44.291339999999998</v>
      </c>
      <c r="E346" s="323">
        <f t="shared" si="4"/>
        <v>6.75</v>
      </c>
      <c r="F346" s="324">
        <v>13.5</v>
      </c>
      <c r="G346" s="95" t="str">
        <f t="shared" si="19"/>
        <v>1.1</v>
      </c>
      <c r="H346" s="95" t="str">
        <f t="shared" si="19"/>
        <v>1.3</v>
      </c>
      <c r="I346" s="95" t="str">
        <f t="shared" si="19"/>
        <v>1.6</v>
      </c>
      <c r="J346" s="95" t="str">
        <f t="shared" si="19"/>
        <v>2.0</v>
      </c>
      <c r="K346" s="95" t="str">
        <f t="shared" si="19"/>
        <v>2.2</v>
      </c>
      <c r="L346" s="95" t="str">
        <f t="shared" si="19"/>
        <v>2.8</v>
      </c>
      <c r="M346" s="95" t="str">
        <f t="shared" si="19"/>
        <v>3.2</v>
      </c>
      <c r="N346" s="95" t="str">
        <f t="shared" si="19"/>
        <v>3.6</v>
      </c>
      <c r="O346" s="95" t="str">
        <f t="shared" si="19"/>
        <v>4.0</v>
      </c>
      <c r="P346" s="95" t="str">
        <f t="shared" si="19"/>
        <v>4.5</v>
      </c>
      <c r="Q346" s="95" t="str">
        <f t="shared" si="20"/>
        <v>5.0</v>
      </c>
      <c r="R346" s="95" t="str">
        <f t="shared" si="20"/>
        <v>5.7</v>
      </c>
      <c r="S346" s="95" t="str">
        <f t="shared" si="20"/>
        <v>5.7</v>
      </c>
      <c r="T346" s="95" t="str">
        <f t="shared" si="20"/>
        <v>6.3</v>
      </c>
      <c r="U346" s="95" t="str">
        <f t="shared" si="20"/>
        <v>7.1</v>
      </c>
      <c r="V346" s="95" t="str">
        <f t="shared" si="20"/>
        <v>8.0</v>
      </c>
      <c r="W346" s="95" t="str">
        <f t="shared" si="20"/>
        <v>9.0</v>
      </c>
      <c r="X346" s="95" t="str">
        <f t="shared" si="20"/>
        <v>9.0</v>
      </c>
      <c r="Y346" s="95" t="str">
        <f t="shared" si="20"/>
        <v>10.1</v>
      </c>
      <c r="Z346" s="95" t="str">
        <f t="shared" si="20"/>
        <v>11.3</v>
      </c>
      <c r="AA346" s="95" t="str">
        <f t="shared" si="21"/>
        <v>D</v>
      </c>
      <c r="AB346" s="95" t="str">
        <f t="shared" si="21"/>
        <v>D</v>
      </c>
      <c r="AC346" s="95" t="str">
        <f t="shared" si="21"/>
        <v>D</v>
      </c>
      <c r="AD346" s="95" t="str">
        <f t="shared" si="21"/>
        <v>D</v>
      </c>
      <c r="AE346" s="95" t="str">
        <f t="shared" si="21"/>
        <v>D</v>
      </c>
      <c r="AF346" s="95" t="str">
        <f t="shared" si="21"/>
        <v>D</v>
      </c>
      <c r="AG346" s="95" t="str">
        <f t="shared" si="21"/>
        <v>D</v>
      </c>
      <c r="AH346" s="72"/>
    </row>
    <row r="347" spans="1:34" x14ac:dyDescent="0.4">
      <c r="A347" s="29"/>
      <c r="B347" s="104"/>
      <c r="C347" s="328">
        <f t="shared" si="18"/>
        <v>22.555775000000001</v>
      </c>
      <c r="D347" s="329">
        <f t="shared" si="18"/>
        <v>45.111550000000001</v>
      </c>
      <c r="E347" s="323">
        <f t="shared" si="4"/>
        <v>6.875</v>
      </c>
      <c r="F347" s="324">
        <v>13.75</v>
      </c>
      <c r="G347" s="95" t="str">
        <f t="shared" si="19"/>
        <v>1.1</v>
      </c>
      <c r="H347" s="95" t="str">
        <f t="shared" si="19"/>
        <v>1.3</v>
      </c>
      <c r="I347" s="95" t="str">
        <f t="shared" si="19"/>
        <v>1.6</v>
      </c>
      <c r="J347" s="95" t="str">
        <f t="shared" si="19"/>
        <v>2.0</v>
      </c>
      <c r="K347" s="95" t="str">
        <f t="shared" si="19"/>
        <v>2.2</v>
      </c>
      <c r="L347" s="95" t="str">
        <f t="shared" si="19"/>
        <v>2.5</v>
      </c>
      <c r="M347" s="95" t="str">
        <f t="shared" si="19"/>
        <v>3.2</v>
      </c>
      <c r="N347" s="95" t="str">
        <f t="shared" si="19"/>
        <v>3.6</v>
      </c>
      <c r="O347" s="95" t="str">
        <f t="shared" si="19"/>
        <v>4.0</v>
      </c>
      <c r="P347" s="95" t="str">
        <f t="shared" si="19"/>
        <v>4.5</v>
      </c>
      <c r="Q347" s="95" t="str">
        <f t="shared" si="20"/>
        <v>5.0</v>
      </c>
      <c r="R347" s="95" t="str">
        <f t="shared" si="20"/>
        <v>5.7</v>
      </c>
      <c r="S347" s="95" t="str">
        <f t="shared" si="20"/>
        <v>5.7</v>
      </c>
      <c r="T347" s="95" t="str">
        <f t="shared" si="20"/>
        <v>6.3</v>
      </c>
      <c r="U347" s="95" t="str">
        <f t="shared" si="20"/>
        <v>7.1</v>
      </c>
      <c r="V347" s="95" t="str">
        <f t="shared" si="20"/>
        <v>8.0</v>
      </c>
      <c r="W347" s="95" t="str">
        <f t="shared" si="20"/>
        <v>8.0</v>
      </c>
      <c r="X347" s="95" t="str">
        <f t="shared" si="20"/>
        <v>9.0</v>
      </c>
      <c r="Y347" s="95" t="str">
        <f t="shared" si="20"/>
        <v>10.1</v>
      </c>
      <c r="Z347" s="95" t="str">
        <f t="shared" si="20"/>
        <v>10.1</v>
      </c>
      <c r="AA347" s="95" t="str">
        <f t="shared" si="21"/>
        <v>D</v>
      </c>
      <c r="AB347" s="95" t="str">
        <f t="shared" si="21"/>
        <v>D</v>
      </c>
      <c r="AC347" s="95" t="str">
        <f t="shared" si="21"/>
        <v>D</v>
      </c>
      <c r="AD347" s="95" t="str">
        <f t="shared" si="21"/>
        <v>D</v>
      </c>
      <c r="AE347" s="95" t="str">
        <f t="shared" si="21"/>
        <v>D</v>
      </c>
      <c r="AF347" s="95" t="str">
        <f t="shared" si="21"/>
        <v>D</v>
      </c>
      <c r="AG347" s="95" t="str">
        <f t="shared" si="21"/>
        <v>D</v>
      </c>
      <c r="AH347" s="72"/>
    </row>
    <row r="348" spans="1:34" x14ac:dyDescent="0.4">
      <c r="A348" s="29"/>
      <c r="B348" s="104"/>
      <c r="C348" s="328">
        <f t="shared" si="18"/>
        <v>22.965879999999999</v>
      </c>
      <c r="D348" s="329">
        <f t="shared" si="18"/>
        <v>45.931759999999997</v>
      </c>
      <c r="E348" s="323">
        <f t="shared" si="4"/>
        <v>7</v>
      </c>
      <c r="F348" s="324">
        <v>14</v>
      </c>
      <c r="G348" s="95" t="str">
        <f t="shared" si="19"/>
        <v>1.1</v>
      </c>
      <c r="H348" s="95" t="str">
        <f t="shared" si="19"/>
        <v>1.3</v>
      </c>
      <c r="I348" s="95" t="str">
        <f t="shared" si="19"/>
        <v>1.6</v>
      </c>
      <c r="J348" s="95" t="str">
        <f t="shared" si="19"/>
        <v>1.8</v>
      </c>
      <c r="K348" s="95" t="str">
        <f t="shared" si="19"/>
        <v>2.2</v>
      </c>
      <c r="L348" s="95" t="str">
        <f t="shared" si="19"/>
        <v>2.5</v>
      </c>
      <c r="M348" s="95" t="str">
        <f t="shared" si="19"/>
        <v>2.8</v>
      </c>
      <c r="N348" s="95" t="str">
        <f t="shared" si="19"/>
        <v>3.2</v>
      </c>
      <c r="O348" s="95" t="str">
        <f t="shared" si="19"/>
        <v>3.6</v>
      </c>
      <c r="P348" s="95" t="str">
        <f t="shared" si="19"/>
        <v>4.5</v>
      </c>
      <c r="Q348" s="95" t="str">
        <f t="shared" si="20"/>
        <v>4.5</v>
      </c>
      <c r="R348" s="95" t="str">
        <f t="shared" si="20"/>
        <v>5.0</v>
      </c>
      <c r="S348" s="95" t="str">
        <f t="shared" si="20"/>
        <v>5.7</v>
      </c>
      <c r="T348" s="95" t="str">
        <f t="shared" si="20"/>
        <v>6.3</v>
      </c>
      <c r="U348" s="95" t="str">
        <f t="shared" si="20"/>
        <v>7.1</v>
      </c>
      <c r="V348" s="95" t="str">
        <f t="shared" si="20"/>
        <v>8.0</v>
      </c>
      <c r="W348" s="95" t="str">
        <f t="shared" si="20"/>
        <v>8.0</v>
      </c>
      <c r="X348" s="95" t="str">
        <f t="shared" si="20"/>
        <v>9.0</v>
      </c>
      <c r="Y348" s="95" t="str">
        <f t="shared" si="20"/>
        <v>10.1</v>
      </c>
      <c r="Z348" s="95" t="str">
        <f t="shared" si="20"/>
        <v>10.1</v>
      </c>
      <c r="AA348" s="95" t="str">
        <f t="shared" si="21"/>
        <v>11.3</v>
      </c>
      <c r="AB348" s="95" t="str">
        <f t="shared" si="21"/>
        <v>D</v>
      </c>
      <c r="AC348" s="95" t="str">
        <f t="shared" si="21"/>
        <v>D</v>
      </c>
      <c r="AD348" s="95" t="str">
        <f t="shared" si="21"/>
        <v>D</v>
      </c>
      <c r="AE348" s="95" t="str">
        <f t="shared" si="21"/>
        <v>D</v>
      </c>
      <c r="AF348" s="95" t="str">
        <f t="shared" si="21"/>
        <v>D</v>
      </c>
      <c r="AG348" s="95" t="str">
        <f t="shared" si="21"/>
        <v>D</v>
      </c>
      <c r="AH348" s="72"/>
    </row>
    <row r="349" spans="1:34" x14ac:dyDescent="0.4">
      <c r="A349" s="29"/>
      <c r="B349" s="104"/>
      <c r="C349" s="328">
        <f t="shared" si="18"/>
        <v>23.375985</v>
      </c>
      <c r="D349" s="329">
        <f t="shared" si="18"/>
        <v>46.75197</v>
      </c>
      <c r="E349" s="323">
        <f t="shared" si="4"/>
        <v>7.125</v>
      </c>
      <c r="F349" s="324">
        <v>14.25</v>
      </c>
      <c r="G349" s="95">
        <f t="shared" si="19"/>
        <v>1.0501709153418988</v>
      </c>
      <c r="H349" s="95" t="str">
        <f t="shared" si="19"/>
        <v>1.3</v>
      </c>
      <c r="I349" s="95" t="str">
        <f t="shared" si="19"/>
        <v>1.6</v>
      </c>
      <c r="J349" s="95" t="str">
        <f t="shared" si="19"/>
        <v>1.8</v>
      </c>
      <c r="K349" s="95" t="str">
        <f t="shared" si="19"/>
        <v>2.2</v>
      </c>
      <c r="L349" s="95" t="str">
        <f t="shared" si="19"/>
        <v>2.5</v>
      </c>
      <c r="M349" s="95" t="str">
        <f t="shared" si="19"/>
        <v>2.8</v>
      </c>
      <c r="N349" s="95" t="str">
        <f t="shared" si="19"/>
        <v>3.2</v>
      </c>
      <c r="O349" s="95" t="str">
        <f t="shared" si="19"/>
        <v>3.6</v>
      </c>
      <c r="P349" s="95" t="str">
        <f t="shared" si="19"/>
        <v>4.0</v>
      </c>
      <c r="Q349" s="95" t="str">
        <f t="shared" si="20"/>
        <v>4.5</v>
      </c>
      <c r="R349" s="95" t="str">
        <f t="shared" si="20"/>
        <v>5.0</v>
      </c>
      <c r="S349" s="95" t="str">
        <f t="shared" si="20"/>
        <v>5.7</v>
      </c>
      <c r="T349" s="95" t="str">
        <f t="shared" si="20"/>
        <v>6.3</v>
      </c>
      <c r="U349" s="95" t="str">
        <f t="shared" si="20"/>
        <v>7.1</v>
      </c>
      <c r="V349" s="95" t="str">
        <f t="shared" si="20"/>
        <v>7.1</v>
      </c>
      <c r="W349" s="95" t="str">
        <f t="shared" si="20"/>
        <v>8.0</v>
      </c>
      <c r="X349" s="95" t="str">
        <f t="shared" si="20"/>
        <v>9.0</v>
      </c>
      <c r="Y349" s="95" t="str">
        <f t="shared" si="20"/>
        <v>9.0</v>
      </c>
      <c r="Z349" s="95" t="str">
        <f t="shared" si="20"/>
        <v>10.1</v>
      </c>
      <c r="AA349" s="95" t="str">
        <f t="shared" si="21"/>
        <v>11.3</v>
      </c>
      <c r="AB349" s="95" t="str">
        <f t="shared" si="21"/>
        <v>D</v>
      </c>
      <c r="AC349" s="95" t="str">
        <f t="shared" si="21"/>
        <v>D</v>
      </c>
      <c r="AD349" s="95" t="str">
        <f t="shared" si="21"/>
        <v>D</v>
      </c>
      <c r="AE349" s="95" t="str">
        <f t="shared" si="21"/>
        <v>D</v>
      </c>
      <c r="AF349" s="95" t="str">
        <f t="shared" si="21"/>
        <v>D</v>
      </c>
      <c r="AG349" s="95" t="str">
        <f t="shared" si="21"/>
        <v>D</v>
      </c>
      <c r="AH349" s="72"/>
    </row>
    <row r="350" spans="1:34" x14ac:dyDescent="0.4">
      <c r="A350" s="29"/>
      <c r="B350" s="104"/>
      <c r="C350" s="328">
        <f t="shared" ref="C350:D368" si="22">E350*3.28084</f>
        <v>23.786090000000002</v>
      </c>
      <c r="D350" s="329">
        <f t="shared" si="22"/>
        <v>47.572180000000003</v>
      </c>
      <c r="E350" s="323">
        <f t="shared" si="4"/>
        <v>7.25</v>
      </c>
      <c r="F350" s="324">
        <v>14.5</v>
      </c>
      <c r="G350" s="95">
        <f t="shared" si="19"/>
        <v>1.0320220955959825</v>
      </c>
      <c r="H350" s="95" t="str">
        <f t="shared" si="19"/>
        <v>1.3</v>
      </c>
      <c r="I350" s="95" t="str">
        <f t="shared" si="19"/>
        <v>1.6</v>
      </c>
      <c r="J350" s="95" t="str">
        <f t="shared" si="19"/>
        <v>1.8</v>
      </c>
      <c r="K350" s="95" t="str">
        <f t="shared" si="19"/>
        <v>2.2</v>
      </c>
      <c r="L350" s="95" t="str">
        <f t="shared" si="19"/>
        <v>2.5</v>
      </c>
      <c r="M350" s="95" t="str">
        <f t="shared" si="19"/>
        <v>2.8</v>
      </c>
      <c r="N350" s="95" t="str">
        <f t="shared" si="19"/>
        <v>3.2</v>
      </c>
      <c r="O350" s="95" t="str">
        <f t="shared" si="19"/>
        <v>3.6</v>
      </c>
      <c r="P350" s="95" t="str">
        <f t="shared" si="19"/>
        <v>4.0</v>
      </c>
      <c r="Q350" s="95" t="str">
        <f t="shared" si="20"/>
        <v>4.5</v>
      </c>
      <c r="R350" s="95" t="str">
        <f t="shared" si="20"/>
        <v>5.0</v>
      </c>
      <c r="S350" s="95" t="str">
        <f t="shared" si="20"/>
        <v>5.7</v>
      </c>
      <c r="T350" s="95" t="str">
        <f t="shared" si="20"/>
        <v>6.3</v>
      </c>
      <c r="U350" s="95" t="str">
        <f t="shared" si="20"/>
        <v>7.1</v>
      </c>
      <c r="V350" s="95" t="str">
        <f t="shared" si="20"/>
        <v>7.1</v>
      </c>
      <c r="W350" s="95" t="str">
        <f t="shared" si="20"/>
        <v>8.0</v>
      </c>
      <c r="X350" s="95" t="str">
        <f t="shared" si="20"/>
        <v>9.0</v>
      </c>
      <c r="Y350" s="95" t="str">
        <f t="shared" si="20"/>
        <v>9.0</v>
      </c>
      <c r="Z350" s="95" t="str">
        <f t="shared" si="20"/>
        <v>10.1</v>
      </c>
      <c r="AA350" s="95" t="str">
        <f t="shared" si="21"/>
        <v>10.1</v>
      </c>
      <c r="AB350" s="95" t="str">
        <f t="shared" si="21"/>
        <v>D</v>
      </c>
      <c r="AC350" s="95" t="str">
        <f t="shared" si="21"/>
        <v>D</v>
      </c>
      <c r="AD350" s="95" t="str">
        <f t="shared" si="21"/>
        <v>D</v>
      </c>
      <c r="AE350" s="95" t="str">
        <f t="shared" si="21"/>
        <v>D</v>
      </c>
      <c r="AF350" s="95" t="str">
        <f t="shared" si="21"/>
        <v>D</v>
      </c>
      <c r="AG350" s="95" t="str">
        <f t="shared" si="21"/>
        <v>D</v>
      </c>
      <c r="AH350" s="72"/>
    </row>
    <row r="351" spans="1:34" x14ac:dyDescent="0.4">
      <c r="A351" s="29"/>
      <c r="B351" s="104"/>
      <c r="C351" s="328">
        <f t="shared" si="22"/>
        <v>24.196194999999999</v>
      </c>
      <c r="D351" s="329">
        <f t="shared" si="22"/>
        <v>48.392389999999999</v>
      </c>
      <c r="E351" s="323">
        <f t="shared" si="4"/>
        <v>7.375</v>
      </c>
      <c r="F351" s="324">
        <v>14.75</v>
      </c>
      <c r="G351" s="95">
        <f t="shared" si="19"/>
        <v>1.0144884900787412</v>
      </c>
      <c r="H351" s="95" t="str">
        <f t="shared" si="19"/>
        <v>1.3</v>
      </c>
      <c r="I351" s="95" t="str">
        <f t="shared" si="19"/>
        <v>1.6</v>
      </c>
      <c r="J351" s="95" t="str">
        <f t="shared" si="19"/>
        <v>1.8</v>
      </c>
      <c r="K351" s="95" t="str">
        <f t="shared" si="19"/>
        <v>2.0</v>
      </c>
      <c r="L351" s="95" t="str">
        <f t="shared" si="19"/>
        <v>2.5</v>
      </c>
      <c r="M351" s="95" t="str">
        <f t="shared" si="19"/>
        <v>2.8</v>
      </c>
      <c r="N351" s="95" t="str">
        <f t="shared" si="19"/>
        <v>3.2</v>
      </c>
      <c r="O351" s="95" t="str">
        <f t="shared" si="19"/>
        <v>3.6</v>
      </c>
      <c r="P351" s="95" t="str">
        <f t="shared" si="19"/>
        <v>4.0</v>
      </c>
      <c r="Q351" s="95" t="str">
        <f t="shared" si="20"/>
        <v>4.5</v>
      </c>
      <c r="R351" s="95" t="str">
        <f t="shared" si="20"/>
        <v>5.0</v>
      </c>
      <c r="S351" s="95" t="str">
        <f t="shared" si="20"/>
        <v>5.7</v>
      </c>
      <c r="T351" s="95" t="str">
        <f t="shared" si="20"/>
        <v>6.3</v>
      </c>
      <c r="U351" s="95" t="str">
        <f t="shared" si="20"/>
        <v>6.3</v>
      </c>
      <c r="V351" s="95" t="str">
        <f t="shared" si="20"/>
        <v>7.1</v>
      </c>
      <c r="W351" s="95" t="str">
        <f t="shared" si="20"/>
        <v>8.0</v>
      </c>
      <c r="X351" s="95" t="str">
        <f t="shared" si="20"/>
        <v>8.0</v>
      </c>
      <c r="Y351" s="95" t="str">
        <f t="shared" si="20"/>
        <v>9.0</v>
      </c>
      <c r="Z351" s="95" t="str">
        <f t="shared" si="20"/>
        <v>10.1</v>
      </c>
      <c r="AA351" s="95" t="str">
        <f t="shared" si="21"/>
        <v>10.1</v>
      </c>
      <c r="AB351" s="95" t="str">
        <f t="shared" si="21"/>
        <v>11.3</v>
      </c>
      <c r="AC351" s="95" t="str">
        <f t="shared" si="21"/>
        <v>D</v>
      </c>
      <c r="AD351" s="95" t="str">
        <f t="shared" si="21"/>
        <v>D</v>
      </c>
      <c r="AE351" s="95" t="str">
        <f t="shared" si="21"/>
        <v>D</v>
      </c>
      <c r="AF351" s="95" t="str">
        <f t="shared" si="21"/>
        <v>D</v>
      </c>
      <c r="AG351" s="95" t="str">
        <f t="shared" si="21"/>
        <v>D</v>
      </c>
      <c r="AH351" s="72"/>
    </row>
    <row r="352" spans="1:34" x14ac:dyDescent="0.4">
      <c r="A352" s="29"/>
      <c r="B352" s="104"/>
      <c r="C352" s="328">
        <f t="shared" si="22"/>
        <v>24.606300000000001</v>
      </c>
      <c r="D352" s="329">
        <f t="shared" si="22"/>
        <v>49.212600000000002</v>
      </c>
      <c r="E352" s="323">
        <f t="shared" si="4"/>
        <v>7.5</v>
      </c>
      <c r="F352" s="324">
        <v>15</v>
      </c>
      <c r="G352" s="95">
        <f t="shared" si="19"/>
        <v>0.99753933807874129</v>
      </c>
      <c r="H352" s="95" t="str">
        <f t="shared" si="19"/>
        <v>1.3</v>
      </c>
      <c r="I352" s="95" t="str">
        <f t="shared" si="19"/>
        <v>1.6</v>
      </c>
      <c r="J352" s="95" t="str">
        <f t="shared" si="19"/>
        <v>1.8</v>
      </c>
      <c r="K352" s="95" t="str">
        <f t="shared" si="19"/>
        <v>2.0</v>
      </c>
      <c r="L352" s="95" t="str">
        <f t="shared" si="19"/>
        <v>2.5</v>
      </c>
      <c r="M352" s="95" t="str">
        <f t="shared" si="19"/>
        <v>2.8</v>
      </c>
      <c r="N352" s="95" t="str">
        <f t="shared" si="19"/>
        <v>3.2</v>
      </c>
      <c r="O352" s="95" t="str">
        <f t="shared" si="19"/>
        <v>3.6</v>
      </c>
      <c r="P352" s="95" t="str">
        <f t="shared" si="19"/>
        <v>4.0</v>
      </c>
      <c r="Q352" s="95" t="str">
        <f t="shared" si="20"/>
        <v>4.5</v>
      </c>
      <c r="R352" s="95" t="str">
        <f t="shared" si="20"/>
        <v>5.0</v>
      </c>
      <c r="S352" s="95" t="str">
        <f t="shared" si="20"/>
        <v>5.7</v>
      </c>
      <c r="T352" s="95" t="str">
        <f t="shared" si="20"/>
        <v>5.7</v>
      </c>
      <c r="U352" s="95" t="str">
        <f t="shared" si="20"/>
        <v>6.3</v>
      </c>
      <c r="V352" s="95" t="str">
        <f t="shared" si="20"/>
        <v>7.1</v>
      </c>
      <c r="W352" s="95" t="str">
        <f t="shared" si="20"/>
        <v>8.0</v>
      </c>
      <c r="X352" s="95" t="str">
        <f t="shared" si="20"/>
        <v>8.0</v>
      </c>
      <c r="Y352" s="95" t="str">
        <f t="shared" si="20"/>
        <v>9.0</v>
      </c>
      <c r="Z352" s="95" t="str">
        <f t="shared" si="20"/>
        <v>10.1</v>
      </c>
      <c r="AA352" s="95" t="str">
        <f t="shared" si="21"/>
        <v>10.1</v>
      </c>
      <c r="AB352" s="95" t="str">
        <f t="shared" si="21"/>
        <v>11.3</v>
      </c>
      <c r="AC352" s="95" t="str">
        <f t="shared" si="21"/>
        <v>D</v>
      </c>
      <c r="AD352" s="95" t="str">
        <f t="shared" si="21"/>
        <v>D</v>
      </c>
      <c r="AE352" s="95" t="str">
        <f t="shared" si="21"/>
        <v>D</v>
      </c>
      <c r="AF352" s="95" t="str">
        <f t="shared" si="21"/>
        <v>D</v>
      </c>
      <c r="AG352" s="95" t="str">
        <f t="shared" si="21"/>
        <v>D</v>
      </c>
      <c r="AH352" s="72"/>
    </row>
    <row r="353" spans="1:34" x14ac:dyDescent="0.4">
      <c r="A353" s="29"/>
      <c r="B353" s="104"/>
      <c r="C353" s="328">
        <f t="shared" si="22"/>
        <v>25.016404999999999</v>
      </c>
      <c r="D353" s="329">
        <f t="shared" si="22"/>
        <v>50.032809999999998</v>
      </c>
      <c r="E353" s="323">
        <f t="shared" si="4"/>
        <v>7.625</v>
      </c>
      <c r="F353" s="324">
        <v>15.25</v>
      </c>
      <c r="G353" s="95">
        <f t="shared" ref="G353:P362" si="23">IF(((10000-$C353)/$C353/10000/2*(G$292^2/$U$289)/304.8)&gt;(1.4142*$D$246),"D",IF(((10000-$C353)/$C353/10000/2*(G$292^2/$U$289)/304.8)&gt;(28.5*1.061231),"32.0",IF(((10000-$C353)/$C353/10000/2*(G$292^2/$U$289)/304.8)&gt;(25.4*1.061231),"28.5",IF(((10000-$C353)/$C353/10000/2*(G$292^2/$U$289)/304.8)&gt;(22.6*1.061231),"25.4",IF(((10000-$C353)/$C353/10000/2*(G$292^2/$U$289)/304.8)&gt;(20.2*1.061231),"22.6",IF(((10000-$C353)/$C353/10000/2*(G$292^2/$U$289)/304.8)&gt;(18*1.061231),"20.2",IF(((10000-$C353)/$C353/10000/2*(G$292^2/$U$289)/304.8)&gt;(16*1.061231),"18.0",IF(((10000-$C353)/$C353/10000/2*(G$292^2/$U$289)/304.8)&gt;(14.3*1.061231),"16.0",IF(((10000-$C353)/$C353/10000/2*(G$292^2/$U$289)/304.8)&gt;(12.7*1.061231),"14.3",IF(((10000-$C353)/$C353/10000/2*(G$292^2/$U$289)/304.8)&gt;(11.3*1.061231),"12.7",IF(((10000-$C353)/$C353/10000/2*(G$292^2/$U$289)/304.8)&gt;(10.1*1.061231),"11.3",IF(((10000-$C353)/$C353/10000/2*(G$292^2/$U$289)/304.8)&gt;(9*1.061231),"10.1",IF(((10000-$C353)/$C353/10000/2*(G$292^2/$U$289)/304.8)&gt;(8*1.061231),"9.0",IF(((10000-$C353)/$C353/10000/2*(G$292^2/$U$289)/304.8)&gt;(7.1*1.061231),"8.0",IF(((10000-$C353)/$C353/10000/2*(G$292^2/$U$289)/304.8)&gt;(6.3*1.061231),"7.1",IF(((10000-$C353)/$C353/10000/2*(G$292^2/$U$289)/304.8)&gt;(5.7*1.061231),"6.3",IF(((10000-$C353)/$C353/10000/2*(G$292^2/$U$289)/304.8)&gt;(5*1.061231),"5.7",IF(((10000-$C353)/$C353/10000/2*(G$292^2/$U$289)/304.8)&gt;(4.5*1.061231),"5.0",IF(((10000-$C353)/$C353/10000/2*(G$292^2/$U$289)/304.8)&gt;(4*1.061231),"4.5",IF(((10000-$C353)/$C353/10000/2*(G$292^2/$U$289)/304.8)&gt;(3.6*1.061231),"4.0",IF(((10000-$C353)/$C353/10000/2*(G$292^2/$U$289)/304.8)&gt;(3.2*1.061231),"3.6",IF(((10000-$C353)/$C353/10000/2*(G$292^2/$U$289)/304.8)&gt;(2.8*1.061231),"3.2",IF(((10000-$C353)/$C353/10000/2*(G$292^2/$U$289)/304.8)&gt;(2.5*1.061231),"2.8",IF(((10000-$C353)/$C353/10000/2*(G$292^2/$U$289)/304.8)&gt;(2.2*1.061231),"2.5",IF(((10000-$C353)/$C353/10000/2*(G$292^2/$U$289)/304.8)&gt;(2*1.061231),"2.2",IF(((10000-$C353)/$C353/10000/2*(G$292^2/$U$289)/304.8)&gt;(1.8*1.061231),"2.0",IF(((10000-$C353)/$C353/10000/2*(G$292^2/$U$289)/304.8)&gt;(1.6*1.061231),"1.8",IF(((10000-$C353)/$C353/10000/2*(G$292^2/$U$289)/304.8)&gt;(1.4*1.061231),"1.6",IF(((10000-$C353)/$C353/10000/2*(G$292^2/$U$289)/304.8)&gt;(1.3*1.061231),"1.4",IF(((10000-$C353)/$C353/10000/2*(G$292^2/$U$289)/304.8)&gt;(1.1*1.061231),"1.3",IF(((10000-$C353)/$C353/10000/2*(G$292^2/$U$289)/304.8)&gt;(1*1.061231),"1.1",(10000-$C353)/$C353/10000/2*(G$292^2/$U$289)/304.8)))))))))))))))))))))))))))))))</f>
        <v>0.98114589598038049</v>
      </c>
      <c r="H353" s="95" t="str">
        <f t="shared" si="23"/>
        <v>1.3</v>
      </c>
      <c r="I353" s="95" t="str">
        <f t="shared" si="23"/>
        <v>1.4</v>
      </c>
      <c r="J353" s="95" t="str">
        <f t="shared" si="23"/>
        <v>1.8</v>
      </c>
      <c r="K353" s="95" t="str">
        <f t="shared" si="23"/>
        <v>2.0</v>
      </c>
      <c r="L353" s="95" t="str">
        <f t="shared" si="23"/>
        <v>2.5</v>
      </c>
      <c r="M353" s="95" t="str">
        <f t="shared" si="23"/>
        <v>2.8</v>
      </c>
      <c r="N353" s="95" t="str">
        <f t="shared" si="23"/>
        <v>3.2</v>
      </c>
      <c r="O353" s="95" t="str">
        <f t="shared" si="23"/>
        <v>3.6</v>
      </c>
      <c r="P353" s="95" t="str">
        <f t="shared" si="23"/>
        <v>4.0</v>
      </c>
      <c r="Q353" s="95" t="str">
        <f t="shared" ref="Q353:Z362" si="24">IF(((10000-$C353)/$C353/10000/2*(Q$292^2/$U$289)/304.8)&gt;(1.4142*$D$246),"D",IF(((10000-$C353)/$C353/10000/2*(Q$292^2/$U$289)/304.8)&gt;(28.5*1.061231),"32.0",IF(((10000-$C353)/$C353/10000/2*(Q$292^2/$U$289)/304.8)&gt;(25.4*1.061231),"28.5",IF(((10000-$C353)/$C353/10000/2*(Q$292^2/$U$289)/304.8)&gt;(22.6*1.061231),"25.4",IF(((10000-$C353)/$C353/10000/2*(Q$292^2/$U$289)/304.8)&gt;(20.2*1.061231),"22.6",IF(((10000-$C353)/$C353/10000/2*(Q$292^2/$U$289)/304.8)&gt;(18*1.061231),"20.2",IF(((10000-$C353)/$C353/10000/2*(Q$292^2/$U$289)/304.8)&gt;(16*1.061231),"18.0",IF(((10000-$C353)/$C353/10000/2*(Q$292^2/$U$289)/304.8)&gt;(14.3*1.061231),"16.0",IF(((10000-$C353)/$C353/10000/2*(Q$292^2/$U$289)/304.8)&gt;(12.7*1.061231),"14.3",IF(((10000-$C353)/$C353/10000/2*(Q$292^2/$U$289)/304.8)&gt;(11.3*1.061231),"12.7",IF(((10000-$C353)/$C353/10000/2*(Q$292^2/$U$289)/304.8)&gt;(10.1*1.061231),"11.3",IF(((10000-$C353)/$C353/10000/2*(Q$292^2/$U$289)/304.8)&gt;(9*1.061231),"10.1",IF(((10000-$C353)/$C353/10000/2*(Q$292^2/$U$289)/304.8)&gt;(8*1.061231),"9.0",IF(((10000-$C353)/$C353/10000/2*(Q$292^2/$U$289)/304.8)&gt;(7.1*1.061231),"8.0",IF(((10000-$C353)/$C353/10000/2*(Q$292^2/$U$289)/304.8)&gt;(6.3*1.061231),"7.1",IF(((10000-$C353)/$C353/10000/2*(Q$292^2/$U$289)/304.8)&gt;(5.7*1.061231),"6.3",IF(((10000-$C353)/$C353/10000/2*(Q$292^2/$U$289)/304.8)&gt;(5*1.061231),"5.7",IF(((10000-$C353)/$C353/10000/2*(Q$292^2/$U$289)/304.8)&gt;(4.5*1.061231),"5.0",IF(((10000-$C353)/$C353/10000/2*(Q$292^2/$U$289)/304.8)&gt;(4*1.061231),"4.5",IF(((10000-$C353)/$C353/10000/2*(Q$292^2/$U$289)/304.8)&gt;(3.6*1.061231),"4.0",IF(((10000-$C353)/$C353/10000/2*(Q$292^2/$U$289)/304.8)&gt;(3.2*1.061231),"3.6",IF(((10000-$C353)/$C353/10000/2*(Q$292^2/$U$289)/304.8)&gt;(2.8*1.061231),"3.2",IF(((10000-$C353)/$C353/10000/2*(Q$292^2/$U$289)/304.8)&gt;(2.5*1.061231),"2.8",IF(((10000-$C353)/$C353/10000/2*(Q$292^2/$U$289)/304.8)&gt;(2.2*1.061231),"2.5",IF(((10000-$C353)/$C353/10000/2*(Q$292^2/$U$289)/304.8)&gt;(2*1.061231),"2.2",IF(((10000-$C353)/$C353/10000/2*(Q$292^2/$U$289)/304.8)&gt;(1.8*1.061231),"2.0",IF(((10000-$C353)/$C353/10000/2*(Q$292^2/$U$289)/304.8)&gt;(1.6*1.061231),"1.8",IF(((10000-$C353)/$C353/10000/2*(Q$292^2/$U$289)/304.8)&gt;(1.4*1.061231),"1.6",IF(((10000-$C353)/$C353/10000/2*(Q$292^2/$U$289)/304.8)&gt;(1.3*1.061231),"1.4",IF(((10000-$C353)/$C353/10000/2*(Q$292^2/$U$289)/304.8)&gt;(1.1*1.061231),"1.3",IF(((10000-$C353)/$C353/10000/2*(Q$292^2/$U$289)/304.8)&gt;(1*1.061231),"1.1",(10000-$C353)/$C353/10000/2*(Q$292^2/$U$289)/304.8)))))))))))))))))))))))))))))))</f>
        <v>4.5</v>
      </c>
      <c r="R353" s="95" t="str">
        <f t="shared" si="24"/>
        <v>5.0</v>
      </c>
      <c r="S353" s="95" t="str">
        <f t="shared" si="24"/>
        <v>5.7</v>
      </c>
      <c r="T353" s="95" t="str">
        <f t="shared" si="24"/>
        <v>5.7</v>
      </c>
      <c r="U353" s="95" t="str">
        <f t="shared" si="24"/>
        <v>6.3</v>
      </c>
      <c r="V353" s="95" t="str">
        <f t="shared" si="24"/>
        <v>7.1</v>
      </c>
      <c r="W353" s="95" t="str">
        <f t="shared" si="24"/>
        <v>8.0</v>
      </c>
      <c r="X353" s="95" t="str">
        <f t="shared" si="24"/>
        <v>8.0</v>
      </c>
      <c r="Y353" s="95" t="str">
        <f t="shared" si="24"/>
        <v>9.0</v>
      </c>
      <c r="Z353" s="95" t="str">
        <f t="shared" si="24"/>
        <v>9.0</v>
      </c>
      <c r="AA353" s="95" t="str">
        <f t="shared" ref="AA353:AG362" si="25">IF(((10000-$C353)/$C353/10000/2*(AA$292^2/$U$289)/304.8)&gt;(1.4142*$D$246),"D",IF(((10000-$C353)/$C353/10000/2*(AA$292^2/$U$289)/304.8)&gt;(28.5*1.061231),"32.0",IF(((10000-$C353)/$C353/10000/2*(AA$292^2/$U$289)/304.8)&gt;(25.4*1.061231),"28.5",IF(((10000-$C353)/$C353/10000/2*(AA$292^2/$U$289)/304.8)&gt;(22.6*1.061231),"25.4",IF(((10000-$C353)/$C353/10000/2*(AA$292^2/$U$289)/304.8)&gt;(20.2*1.061231),"22.6",IF(((10000-$C353)/$C353/10000/2*(AA$292^2/$U$289)/304.8)&gt;(18*1.061231),"20.2",IF(((10000-$C353)/$C353/10000/2*(AA$292^2/$U$289)/304.8)&gt;(16*1.061231),"18.0",IF(((10000-$C353)/$C353/10000/2*(AA$292^2/$U$289)/304.8)&gt;(14.3*1.061231),"16.0",IF(((10000-$C353)/$C353/10000/2*(AA$292^2/$U$289)/304.8)&gt;(12.7*1.061231),"14.3",IF(((10000-$C353)/$C353/10000/2*(AA$292^2/$U$289)/304.8)&gt;(11.3*1.061231),"12.7",IF(((10000-$C353)/$C353/10000/2*(AA$292^2/$U$289)/304.8)&gt;(10.1*1.061231),"11.3",IF(((10000-$C353)/$C353/10000/2*(AA$292^2/$U$289)/304.8)&gt;(9*1.061231),"10.1",IF(((10000-$C353)/$C353/10000/2*(AA$292^2/$U$289)/304.8)&gt;(8*1.061231),"9.0",IF(((10000-$C353)/$C353/10000/2*(AA$292^2/$U$289)/304.8)&gt;(7.1*1.061231),"8.0",IF(((10000-$C353)/$C353/10000/2*(AA$292^2/$U$289)/304.8)&gt;(6.3*1.061231),"7.1",IF(((10000-$C353)/$C353/10000/2*(AA$292^2/$U$289)/304.8)&gt;(5.7*1.061231),"6.3",IF(((10000-$C353)/$C353/10000/2*(AA$292^2/$U$289)/304.8)&gt;(5*1.061231),"5.7",IF(((10000-$C353)/$C353/10000/2*(AA$292^2/$U$289)/304.8)&gt;(4.5*1.061231),"5.0",IF(((10000-$C353)/$C353/10000/2*(AA$292^2/$U$289)/304.8)&gt;(4*1.061231),"4.5",IF(((10000-$C353)/$C353/10000/2*(AA$292^2/$U$289)/304.8)&gt;(3.6*1.061231),"4.0",IF(((10000-$C353)/$C353/10000/2*(AA$292^2/$U$289)/304.8)&gt;(3.2*1.061231),"3.6",IF(((10000-$C353)/$C353/10000/2*(AA$292^2/$U$289)/304.8)&gt;(2.8*1.061231),"3.2",IF(((10000-$C353)/$C353/10000/2*(AA$292^2/$U$289)/304.8)&gt;(2.5*1.061231),"2.8",IF(((10000-$C353)/$C353/10000/2*(AA$292^2/$U$289)/304.8)&gt;(2.2*1.061231),"2.5",IF(((10000-$C353)/$C353/10000/2*(AA$292^2/$U$289)/304.8)&gt;(2*1.061231),"2.2",IF(((10000-$C353)/$C353/10000/2*(AA$292^2/$U$289)/304.8)&gt;(1.8*1.061231),"2.0",IF(((10000-$C353)/$C353/10000/2*(AA$292^2/$U$289)/304.8)&gt;(1.6*1.061231),"1.8",IF(((10000-$C353)/$C353/10000/2*(AA$292^2/$U$289)/304.8)&gt;(1.4*1.061231),"1.6",IF(((10000-$C353)/$C353/10000/2*(AA$292^2/$U$289)/304.8)&gt;(1.3*1.061231),"1.4",IF(((10000-$C353)/$C353/10000/2*(AA$292^2/$U$289)/304.8)&gt;(1.1*1.061231),"1.3",IF(((10000-$C353)/$C353/10000/2*(AA$292^2/$U$289)/304.8)&gt;(1*1.061231),"1.1",(10000-$C353)/$C353/10000/2*(AA$292^2/$U$289)/304.8)))))))))))))))))))))))))))))))</f>
        <v>10.1</v>
      </c>
      <c r="AB353" s="95" t="str">
        <f t="shared" si="25"/>
        <v>11.3</v>
      </c>
      <c r="AC353" s="95" t="str">
        <f t="shared" si="25"/>
        <v>D</v>
      </c>
      <c r="AD353" s="95" t="str">
        <f t="shared" si="25"/>
        <v>D</v>
      </c>
      <c r="AE353" s="95" t="str">
        <f t="shared" si="25"/>
        <v>D</v>
      </c>
      <c r="AF353" s="95" t="str">
        <f t="shared" si="25"/>
        <v>D</v>
      </c>
      <c r="AG353" s="95" t="str">
        <f t="shared" si="25"/>
        <v>D</v>
      </c>
      <c r="AH353" s="72"/>
    </row>
    <row r="354" spans="1:34" x14ac:dyDescent="0.4">
      <c r="A354" s="29"/>
      <c r="B354" s="104"/>
      <c r="C354" s="328">
        <f t="shared" si="22"/>
        <v>25.42651</v>
      </c>
      <c r="D354" s="329">
        <f t="shared" si="22"/>
        <v>50.853020000000001</v>
      </c>
      <c r="E354" s="323">
        <f t="shared" si="4"/>
        <v>7.75</v>
      </c>
      <c r="F354" s="324">
        <v>15.5</v>
      </c>
      <c r="G354" s="95">
        <f t="shared" si="23"/>
        <v>0.96528127459487012</v>
      </c>
      <c r="H354" s="95" t="str">
        <f t="shared" si="23"/>
        <v>1.3</v>
      </c>
      <c r="I354" s="95" t="str">
        <f t="shared" si="23"/>
        <v>1.4</v>
      </c>
      <c r="J354" s="95" t="str">
        <f t="shared" si="23"/>
        <v>1.8</v>
      </c>
      <c r="K354" s="95" t="str">
        <f t="shared" si="23"/>
        <v>2.0</v>
      </c>
      <c r="L354" s="95" t="str">
        <f t="shared" si="23"/>
        <v>2.5</v>
      </c>
      <c r="M354" s="95" t="str">
        <f t="shared" si="23"/>
        <v>2.8</v>
      </c>
      <c r="N354" s="95" t="str">
        <f t="shared" si="23"/>
        <v>3.2</v>
      </c>
      <c r="O354" s="95" t="str">
        <f t="shared" si="23"/>
        <v>3.6</v>
      </c>
      <c r="P354" s="95" t="str">
        <f t="shared" si="23"/>
        <v>4.0</v>
      </c>
      <c r="Q354" s="95" t="str">
        <f t="shared" si="24"/>
        <v>4.5</v>
      </c>
      <c r="R354" s="95" t="str">
        <f t="shared" si="24"/>
        <v>4.5</v>
      </c>
      <c r="S354" s="95" t="str">
        <f t="shared" si="24"/>
        <v>5.0</v>
      </c>
      <c r="T354" s="95" t="str">
        <f t="shared" si="24"/>
        <v>5.7</v>
      </c>
      <c r="U354" s="95" t="str">
        <f t="shared" si="24"/>
        <v>6.3</v>
      </c>
      <c r="V354" s="95" t="str">
        <f t="shared" si="24"/>
        <v>7.1</v>
      </c>
      <c r="W354" s="95" t="str">
        <f t="shared" si="24"/>
        <v>7.1</v>
      </c>
      <c r="X354" s="95" t="str">
        <f t="shared" si="24"/>
        <v>8.0</v>
      </c>
      <c r="Y354" s="95" t="str">
        <f t="shared" si="24"/>
        <v>9.0</v>
      </c>
      <c r="Z354" s="95" t="str">
        <f t="shared" si="24"/>
        <v>9.0</v>
      </c>
      <c r="AA354" s="95" t="str">
        <f t="shared" si="25"/>
        <v>10.1</v>
      </c>
      <c r="AB354" s="95" t="str">
        <f t="shared" si="25"/>
        <v>11.3</v>
      </c>
      <c r="AC354" s="95" t="str">
        <f t="shared" si="25"/>
        <v>D</v>
      </c>
      <c r="AD354" s="95" t="str">
        <f t="shared" si="25"/>
        <v>D</v>
      </c>
      <c r="AE354" s="95" t="str">
        <f t="shared" si="25"/>
        <v>D</v>
      </c>
      <c r="AF354" s="95" t="str">
        <f t="shared" si="25"/>
        <v>D</v>
      </c>
      <c r="AG354" s="95" t="str">
        <f t="shared" si="25"/>
        <v>D</v>
      </c>
      <c r="AH354" s="72"/>
    </row>
    <row r="355" spans="1:34" x14ac:dyDescent="0.4">
      <c r="A355" s="29"/>
      <c r="B355" s="104"/>
      <c r="C355" s="328">
        <f t="shared" si="22"/>
        <v>25.836614999999998</v>
      </c>
      <c r="D355" s="329">
        <f t="shared" si="22"/>
        <v>51.673229999999997</v>
      </c>
      <c r="E355" s="323">
        <f t="shared" si="4"/>
        <v>7.875</v>
      </c>
      <c r="F355" s="324">
        <v>15.75</v>
      </c>
      <c r="G355" s="95">
        <f t="shared" si="23"/>
        <v>0.94992029198350303</v>
      </c>
      <c r="H355" s="95" t="str">
        <f t="shared" si="23"/>
        <v>1.3</v>
      </c>
      <c r="I355" s="95" t="str">
        <f t="shared" si="23"/>
        <v>1.4</v>
      </c>
      <c r="J355" s="95" t="str">
        <f t="shared" si="23"/>
        <v>1.6</v>
      </c>
      <c r="K355" s="95" t="str">
        <f t="shared" si="23"/>
        <v>2.0</v>
      </c>
      <c r="L355" s="95" t="str">
        <f t="shared" si="23"/>
        <v>2.2</v>
      </c>
      <c r="M355" s="95" t="str">
        <f t="shared" si="23"/>
        <v>2.5</v>
      </c>
      <c r="N355" s="95" t="str">
        <f t="shared" si="23"/>
        <v>3.2</v>
      </c>
      <c r="O355" s="95" t="str">
        <f t="shared" si="23"/>
        <v>3.2</v>
      </c>
      <c r="P355" s="95" t="str">
        <f t="shared" si="23"/>
        <v>3.6</v>
      </c>
      <c r="Q355" s="95" t="str">
        <f t="shared" si="24"/>
        <v>4.0</v>
      </c>
      <c r="R355" s="95" t="str">
        <f t="shared" si="24"/>
        <v>4.5</v>
      </c>
      <c r="S355" s="95" t="str">
        <f t="shared" si="24"/>
        <v>5.0</v>
      </c>
      <c r="T355" s="95" t="str">
        <f t="shared" si="24"/>
        <v>5.7</v>
      </c>
      <c r="U355" s="95" t="str">
        <f t="shared" si="24"/>
        <v>6.3</v>
      </c>
      <c r="V355" s="95" t="str">
        <f t="shared" si="24"/>
        <v>7.1</v>
      </c>
      <c r="W355" s="95" t="str">
        <f t="shared" si="24"/>
        <v>7.1</v>
      </c>
      <c r="X355" s="95" t="str">
        <f t="shared" si="24"/>
        <v>8.0</v>
      </c>
      <c r="Y355" s="95" t="str">
        <f t="shared" si="24"/>
        <v>9.0</v>
      </c>
      <c r="Z355" s="95" t="str">
        <f t="shared" si="24"/>
        <v>9.0</v>
      </c>
      <c r="AA355" s="95" t="str">
        <f t="shared" si="25"/>
        <v>10.1</v>
      </c>
      <c r="AB355" s="95" t="str">
        <f t="shared" si="25"/>
        <v>10.1</v>
      </c>
      <c r="AC355" s="95" t="str">
        <f t="shared" si="25"/>
        <v>11.3</v>
      </c>
      <c r="AD355" s="95" t="str">
        <f t="shared" si="25"/>
        <v>D</v>
      </c>
      <c r="AE355" s="95" t="str">
        <f t="shared" si="25"/>
        <v>D</v>
      </c>
      <c r="AF355" s="95" t="str">
        <f t="shared" si="25"/>
        <v>D</v>
      </c>
      <c r="AG355" s="95" t="str">
        <f t="shared" si="25"/>
        <v>D</v>
      </c>
      <c r="AH355" s="72"/>
    </row>
    <row r="356" spans="1:34" x14ac:dyDescent="0.4">
      <c r="A356" s="29"/>
      <c r="B356" s="104"/>
      <c r="C356" s="328">
        <f t="shared" si="22"/>
        <v>26.24672</v>
      </c>
      <c r="D356" s="329">
        <f t="shared" si="22"/>
        <v>52.49344</v>
      </c>
      <c r="E356" s="323">
        <f t="shared" si="4"/>
        <v>8</v>
      </c>
      <c r="F356" s="324">
        <v>16</v>
      </c>
      <c r="G356" s="95">
        <f t="shared" si="23"/>
        <v>0.93503934007874112</v>
      </c>
      <c r="H356" s="95" t="str">
        <f t="shared" si="23"/>
        <v>1.1</v>
      </c>
      <c r="I356" s="95" t="str">
        <f t="shared" si="23"/>
        <v>1.4</v>
      </c>
      <c r="J356" s="95" t="str">
        <f t="shared" si="23"/>
        <v>1.6</v>
      </c>
      <c r="K356" s="95" t="str">
        <f t="shared" si="23"/>
        <v>2.0</v>
      </c>
      <c r="L356" s="95" t="str">
        <f t="shared" si="23"/>
        <v>2.2</v>
      </c>
      <c r="M356" s="95" t="str">
        <f t="shared" si="23"/>
        <v>2.5</v>
      </c>
      <c r="N356" s="95" t="str">
        <f t="shared" si="23"/>
        <v>2.8</v>
      </c>
      <c r="O356" s="95" t="str">
        <f t="shared" si="23"/>
        <v>3.2</v>
      </c>
      <c r="P356" s="95" t="str">
        <f t="shared" si="23"/>
        <v>3.6</v>
      </c>
      <c r="Q356" s="95" t="str">
        <f t="shared" si="24"/>
        <v>4.0</v>
      </c>
      <c r="R356" s="95" t="str">
        <f t="shared" si="24"/>
        <v>4.5</v>
      </c>
      <c r="S356" s="95" t="str">
        <f t="shared" si="24"/>
        <v>5.0</v>
      </c>
      <c r="T356" s="95" t="str">
        <f t="shared" si="24"/>
        <v>5.7</v>
      </c>
      <c r="U356" s="95" t="str">
        <f t="shared" si="24"/>
        <v>6.3</v>
      </c>
      <c r="V356" s="95" t="str">
        <f t="shared" si="24"/>
        <v>6.3</v>
      </c>
      <c r="W356" s="95" t="str">
        <f t="shared" si="24"/>
        <v>7.1</v>
      </c>
      <c r="X356" s="95" t="str">
        <f t="shared" si="24"/>
        <v>8.0</v>
      </c>
      <c r="Y356" s="95" t="str">
        <f t="shared" si="24"/>
        <v>8.0</v>
      </c>
      <c r="Z356" s="95" t="str">
        <f t="shared" si="24"/>
        <v>9.0</v>
      </c>
      <c r="AA356" s="95" t="str">
        <f t="shared" si="25"/>
        <v>10.1</v>
      </c>
      <c r="AB356" s="95" t="str">
        <f t="shared" si="25"/>
        <v>10.1</v>
      </c>
      <c r="AC356" s="95" t="str">
        <f t="shared" si="25"/>
        <v>11.3</v>
      </c>
      <c r="AD356" s="95" t="str">
        <f t="shared" si="25"/>
        <v>D</v>
      </c>
      <c r="AE356" s="95" t="str">
        <f t="shared" si="25"/>
        <v>D</v>
      </c>
      <c r="AF356" s="95" t="str">
        <f t="shared" si="25"/>
        <v>D</v>
      </c>
      <c r="AG356" s="95" t="str">
        <f t="shared" si="25"/>
        <v>D</v>
      </c>
      <c r="AH356" s="72"/>
    </row>
    <row r="357" spans="1:34" x14ac:dyDescent="0.4">
      <c r="A357" s="29"/>
      <c r="B357" s="104"/>
      <c r="C357" s="328">
        <f t="shared" si="22"/>
        <v>26.656825000000001</v>
      </c>
      <c r="D357" s="329">
        <f t="shared" si="22"/>
        <v>53.313650000000003</v>
      </c>
      <c r="E357" s="323">
        <f t="shared" si="4"/>
        <v>8.125</v>
      </c>
      <c r="F357" s="324">
        <v>16.25</v>
      </c>
      <c r="G357" s="95">
        <f t="shared" si="23"/>
        <v>0.92061626361720239</v>
      </c>
      <c r="H357" s="95" t="str">
        <f t="shared" si="23"/>
        <v>1.1</v>
      </c>
      <c r="I357" s="95" t="str">
        <f t="shared" si="23"/>
        <v>1.3</v>
      </c>
      <c r="J357" s="95" t="str">
        <f t="shared" si="23"/>
        <v>1.6</v>
      </c>
      <c r="K357" s="95" t="str">
        <f t="shared" si="23"/>
        <v>2.0</v>
      </c>
      <c r="L357" s="95" t="str">
        <f t="shared" si="23"/>
        <v>2.2</v>
      </c>
      <c r="M357" s="95" t="str">
        <f t="shared" si="23"/>
        <v>2.5</v>
      </c>
      <c r="N357" s="95" t="str">
        <f t="shared" si="23"/>
        <v>2.8</v>
      </c>
      <c r="O357" s="95" t="str">
        <f t="shared" si="23"/>
        <v>3.2</v>
      </c>
      <c r="P357" s="95" t="str">
        <f t="shared" si="23"/>
        <v>3.6</v>
      </c>
      <c r="Q357" s="95" t="str">
        <f t="shared" si="24"/>
        <v>4.0</v>
      </c>
      <c r="R357" s="95" t="str">
        <f t="shared" si="24"/>
        <v>4.5</v>
      </c>
      <c r="S357" s="95" t="str">
        <f t="shared" si="24"/>
        <v>5.0</v>
      </c>
      <c r="T357" s="95" t="str">
        <f t="shared" si="24"/>
        <v>5.7</v>
      </c>
      <c r="U357" s="95" t="str">
        <f t="shared" si="24"/>
        <v>5.7</v>
      </c>
      <c r="V357" s="95" t="str">
        <f t="shared" si="24"/>
        <v>6.3</v>
      </c>
      <c r="W357" s="95" t="str">
        <f t="shared" si="24"/>
        <v>7.1</v>
      </c>
      <c r="X357" s="95" t="str">
        <f t="shared" si="24"/>
        <v>8.0</v>
      </c>
      <c r="Y357" s="95" t="str">
        <f t="shared" si="24"/>
        <v>8.0</v>
      </c>
      <c r="Z357" s="95" t="str">
        <f t="shared" si="24"/>
        <v>9.0</v>
      </c>
      <c r="AA357" s="95" t="str">
        <f t="shared" si="25"/>
        <v>10.1</v>
      </c>
      <c r="AB357" s="95" t="str">
        <f t="shared" si="25"/>
        <v>10.1</v>
      </c>
      <c r="AC357" s="95" t="str">
        <f t="shared" si="25"/>
        <v>11.3</v>
      </c>
      <c r="AD357" s="95" t="str">
        <f t="shared" si="25"/>
        <v>D</v>
      </c>
      <c r="AE357" s="95" t="str">
        <f t="shared" si="25"/>
        <v>D</v>
      </c>
      <c r="AF357" s="95" t="str">
        <f t="shared" si="25"/>
        <v>D</v>
      </c>
      <c r="AG357" s="95" t="str">
        <f t="shared" si="25"/>
        <v>D</v>
      </c>
      <c r="AH357" s="72"/>
    </row>
    <row r="358" spans="1:34" x14ac:dyDescent="0.4">
      <c r="A358" s="29"/>
      <c r="B358" s="104"/>
      <c r="C358" s="328">
        <f t="shared" si="22"/>
        <v>27.066929999999999</v>
      </c>
      <c r="D358" s="329">
        <f t="shared" si="22"/>
        <v>54.133859999999999</v>
      </c>
      <c r="E358" s="323">
        <f t="shared" ref="E358:E372" si="26">0.5*F358</f>
        <v>8.25</v>
      </c>
      <c r="F358" s="324">
        <v>16.5</v>
      </c>
      <c r="G358" s="95">
        <f t="shared" si="23"/>
        <v>0.90663025007874087</v>
      </c>
      <c r="H358" s="95" t="str">
        <f t="shared" si="23"/>
        <v>1.1</v>
      </c>
      <c r="I358" s="95" t="str">
        <f t="shared" si="23"/>
        <v>1.3</v>
      </c>
      <c r="J358" s="95" t="str">
        <f t="shared" si="23"/>
        <v>1.6</v>
      </c>
      <c r="K358" s="95" t="str">
        <f t="shared" si="23"/>
        <v>1.8</v>
      </c>
      <c r="L358" s="95" t="str">
        <f t="shared" si="23"/>
        <v>2.2</v>
      </c>
      <c r="M358" s="95" t="str">
        <f t="shared" si="23"/>
        <v>2.5</v>
      </c>
      <c r="N358" s="95" t="str">
        <f t="shared" si="23"/>
        <v>2.8</v>
      </c>
      <c r="O358" s="95" t="str">
        <f t="shared" si="23"/>
        <v>3.2</v>
      </c>
      <c r="P358" s="95" t="str">
        <f t="shared" si="23"/>
        <v>3.6</v>
      </c>
      <c r="Q358" s="95" t="str">
        <f t="shared" si="24"/>
        <v>4.0</v>
      </c>
      <c r="R358" s="95" t="str">
        <f t="shared" si="24"/>
        <v>4.5</v>
      </c>
      <c r="S358" s="95" t="str">
        <f t="shared" si="24"/>
        <v>5.0</v>
      </c>
      <c r="T358" s="95" t="str">
        <f t="shared" si="24"/>
        <v>5.7</v>
      </c>
      <c r="U358" s="95" t="str">
        <f t="shared" si="24"/>
        <v>5.7</v>
      </c>
      <c r="V358" s="95" t="str">
        <f t="shared" si="24"/>
        <v>6.3</v>
      </c>
      <c r="W358" s="95" t="str">
        <f t="shared" si="24"/>
        <v>7.1</v>
      </c>
      <c r="X358" s="95" t="str">
        <f t="shared" si="24"/>
        <v>8.0</v>
      </c>
      <c r="Y358" s="95" t="str">
        <f t="shared" si="24"/>
        <v>8.0</v>
      </c>
      <c r="Z358" s="95" t="str">
        <f t="shared" si="24"/>
        <v>9.0</v>
      </c>
      <c r="AA358" s="95" t="str">
        <f t="shared" si="25"/>
        <v>9.0</v>
      </c>
      <c r="AB358" s="95" t="str">
        <f t="shared" si="25"/>
        <v>10.1</v>
      </c>
      <c r="AC358" s="95" t="str">
        <f t="shared" si="25"/>
        <v>11.3</v>
      </c>
      <c r="AD358" s="95" t="str">
        <f t="shared" si="25"/>
        <v>D</v>
      </c>
      <c r="AE358" s="95" t="str">
        <f t="shared" si="25"/>
        <v>D</v>
      </c>
      <c r="AF358" s="95" t="str">
        <f t="shared" si="25"/>
        <v>D</v>
      </c>
      <c r="AG358" s="95" t="str">
        <f t="shared" si="25"/>
        <v>D</v>
      </c>
      <c r="AH358" s="72"/>
    </row>
    <row r="359" spans="1:34" x14ac:dyDescent="0.4">
      <c r="A359" s="29"/>
      <c r="B359" s="104"/>
      <c r="C359" s="328">
        <f t="shared" si="22"/>
        <v>27.477035000000001</v>
      </c>
      <c r="D359" s="329">
        <f t="shared" si="22"/>
        <v>54.954070000000002</v>
      </c>
      <c r="E359" s="323">
        <f t="shared" si="26"/>
        <v>8.375</v>
      </c>
      <c r="F359" s="324">
        <v>16.75</v>
      </c>
      <c r="G359" s="95">
        <f t="shared" si="23"/>
        <v>0.89306172948172624</v>
      </c>
      <c r="H359" s="95" t="str">
        <f t="shared" si="23"/>
        <v>1.1</v>
      </c>
      <c r="I359" s="95" t="str">
        <f t="shared" si="23"/>
        <v>1.3</v>
      </c>
      <c r="J359" s="95" t="str">
        <f t="shared" si="23"/>
        <v>1.6</v>
      </c>
      <c r="K359" s="95" t="str">
        <f t="shared" si="23"/>
        <v>1.8</v>
      </c>
      <c r="L359" s="95" t="str">
        <f t="shared" si="23"/>
        <v>2.2</v>
      </c>
      <c r="M359" s="95" t="str">
        <f t="shared" si="23"/>
        <v>2.5</v>
      </c>
      <c r="N359" s="95" t="str">
        <f t="shared" si="23"/>
        <v>2.8</v>
      </c>
      <c r="O359" s="95" t="str">
        <f t="shared" si="23"/>
        <v>3.2</v>
      </c>
      <c r="P359" s="95" t="str">
        <f t="shared" si="23"/>
        <v>3.6</v>
      </c>
      <c r="Q359" s="95" t="str">
        <f t="shared" si="24"/>
        <v>4.0</v>
      </c>
      <c r="R359" s="95" t="str">
        <f t="shared" si="24"/>
        <v>4.5</v>
      </c>
      <c r="S359" s="95" t="str">
        <f t="shared" si="24"/>
        <v>5.0</v>
      </c>
      <c r="T359" s="95" t="str">
        <f t="shared" si="24"/>
        <v>5.7</v>
      </c>
      <c r="U359" s="95" t="str">
        <f t="shared" si="24"/>
        <v>5.7</v>
      </c>
      <c r="V359" s="95" t="str">
        <f t="shared" si="24"/>
        <v>6.3</v>
      </c>
      <c r="W359" s="95" t="str">
        <f t="shared" si="24"/>
        <v>7.1</v>
      </c>
      <c r="X359" s="95" t="str">
        <f t="shared" si="24"/>
        <v>7.1</v>
      </c>
      <c r="Y359" s="95" t="str">
        <f t="shared" si="24"/>
        <v>8.0</v>
      </c>
      <c r="Z359" s="95" t="str">
        <f t="shared" si="24"/>
        <v>9.0</v>
      </c>
      <c r="AA359" s="95" t="str">
        <f t="shared" si="25"/>
        <v>9.0</v>
      </c>
      <c r="AB359" s="95" t="str">
        <f t="shared" si="25"/>
        <v>10.1</v>
      </c>
      <c r="AC359" s="95" t="str">
        <f t="shared" si="25"/>
        <v>10.1</v>
      </c>
      <c r="AD359" s="95" t="str">
        <f t="shared" si="25"/>
        <v>D</v>
      </c>
      <c r="AE359" s="95" t="str">
        <f t="shared" si="25"/>
        <v>D</v>
      </c>
      <c r="AF359" s="95" t="str">
        <f t="shared" si="25"/>
        <v>D</v>
      </c>
      <c r="AG359" s="95" t="str">
        <f t="shared" si="25"/>
        <v>D</v>
      </c>
      <c r="AH359" s="72"/>
    </row>
    <row r="360" spans="1:34" x14ac:dyDescent="0.4">
      <c r="A360" s="29"/>
      <c r="B360" s="104"/>
      <c r="C360" s="328">
        <f t="shared" si="22"/>
        <v>27.887139999999999</v>
      </c>
      <c r="D360" s="329">
        <f t="shared" si="22"/>
        <v>55.774279999999997</v>
      </c>
      <c r="E360" s="323">
        <f t="shared" si="26"/>
        <v>8.5</v>
      </c>
      <c r="F360" s="324">
        <v>17</v>
      </c>
      <c r="G360" s="95">
        <f t="shared" si="23"/>
        <v>0.87989228301991751</v>
      </c>
      <c r="H360" s="95" t="str">
        <f t="shared" si="23"/>
        <v>1.1</v>
      </c>
      <c r="I360" s="95" t="str">
        <f t="shared" si="23"/>
        <v>1.3</v>
      </c>
      <c r="J360" s="95" t="str">
        <f t="shared" si="23"/>
        <v>1.6</v>
      </c>
      <c r="K360" s="95" t="str">
        <f t="shared" si="23"/>
        <v>1.8</v>
      </c>
      <c r="L360" s="95" t="str">
        <f t="shared" si="23"/>
        <v>2.2</v>
      </c>
      <c r="M360" s="95" t="str">
        <f t="shared" si="23"/>
        <v>2.5</v>
      </c>
      <c r="N360" s="95" t="str">
        <f t="shared" si="23"/>
        <v>2.8</v>
      </c>
      <c r="O360" s="95" t="str">
        <f t="shared" si="23"/>
        <v>3.2</v>
      </c>
      <c r="P360" s="95" t="str">
        <f t="shared" si="23"/>
        <v>3.6</v>
      </c>
      <c r="Q360" s="95" t="str">
        <f t="shared" si="24"/>
        <v>4.0</v>
      </c>
      <c r="R360" s="95" t="str">
        <f t="shared" si="24"/>
        <v>4.5</v>
      </c>
      <c r="S360" s="95" t="str">
        <f t="shared" si="24"/>
        <v>5.0</v>
      </c>
      <c r="T360" s="95" t="str">
        <f t="shared" si="24"/>
        <v>5.0</v>
      </c>
      <c r="U360" s="95" t="str">
        <f t="shared" si="24"/>
        <v>5.7</v>
      </c>
      <c r="V360" s="95" t="str">
        <f t="shared" si="24"/>
        <v>6.3</v>
      </c>
      <c r="W360" s="95" t="str">
        <f t="shared" si="24"/>
        <v>7.1</v>
      </c>
      <c r="X360" s="95" t="str">
        <f t="shared" si="24"/>
        <v>7.1</v>
      </c>
      <c r="Y360" s="95" t="str">
        <f t="shared" si="24"/>
        <v>8.0</v>
      </c>
      <c r="Z360" s="95" t="str">
        <f t="shared" si="24"/>
        <v>9.0</v>
      </c>
      <c r="AA360" s="95" t="str">
        <f t="shared" si="25"/>
        <v>9.0</v>
      </c>
      <c r="AB360" s="95" t="str">
        <f t="shared" si="25"/>
        <v>10.1</v>
      </c>
      <c r="AC360" s="95" t="str">
        <f t="shared" si="25"/>
        <v>10.1</v>
      </c>
      <c r="AD360" s="95" t="str">
        <f t="shared" si="25"/>
        <v>11.3</v>
      </c>
      <c r="AE360" s="95" t="str">
        <f t="shared" si="25"/>
        <v>D</v>
      </c>
      <c r="AF360" s="95" t="str">
        <f t="shared" si="25"/>
        <v>D</v>
      </c>
      <c r="AG360" s="95" t="str">
        <f t="shared" si="25"/>
        <v>D</v>
      </c>
      <c r="AH360" s="72"/>
    </row>
    <row r="361" spans="1:34" x14ac:dyDescent="0.4">
      <c r="A361" s="29"/>
      <c r="B361" s="104"/>
      <c r="C361" s="328">
        <f t="shared" si="22"/>
        <v>28.297245</v>
      </c>
      <c r="D361" s="329">
        <f t="shared" si="22"/>
        <v>56.59449</v>
      </c>
      <c r="E361" s="323">
        <f t="shared" si="26"/>
        <v>8.625</v>
      </c>
      <c r="F361" s="324">
        <v>17.25</v>
      </c>
      <c r="G361" s="95">
        <f t="shared" si="23"/>
        <v>0.86710455964395838</v>
      </c>
      <c r="H361" s="95" t="str">
        <f t="shared" si="23"/>
        <v>1.1</v>
      </c>
      <c r="I361" s="95" t="str">
        <f t="shared" si="23"/>
        <v>1.3</v>
      </c>
      <c r="J361" s="95" t="str">
        <f t="shared" si="23"/>
        <v>1.6</v>
      </c>
      <c r="K361" s="95" t="str">
        <f t="shared" si="23"/>
        <v>1.8</v>
      </c>
      <c r="L361" s="95" t="str">
        <f t="shared" si="23"/>
        <v>2.0</v>
      </c>
      <c r="M361" s="95" t="str">
        <f t="shared" si="23"/>
        <v>2.5</v>
      </c>
      <c r="N361" s="95" t="str">
        <f t="shared" si="23"/>
        <v>2.8</v>
      </c>
      <c r="O361" s="95" t="str">
        <f t="shared" si="23"/>
        <v>3.2</v>
      </c>
      <c r="P361" s="95" t="str">
        <f t="shared" si="23"/>
        <v>3.6</v>
      </c>
      <c r="Q361" s="95" t="str">
        <f t="shared" si="24"/>
        <v>4.0</v>
      </c>
      <c r="R361" s="95" t="str">
        <f t="shared" si="24"/>
        <v>4.5</v>
      </c>
      <c r="S361" s="95" t="str">
        <f t="shared" si="24"/>
        <v>4.5</v>
      </c>
      <c r="T361" s="95" t="str">
        <f t="shared" si="24"/>
        <v>5.0</v>
      </c>
      <c r="U361" s="95" t="str">
        <f t="shared" si="24"/>
        <v>5.7</v>
      </c>
      <c r="V361" s="95" t="str">
        <f t="shared" si="24"/>
        <v>6.3</v>
      </c>
      <c r="W361" s="95" t="str">
        <f t="shared" si="24"/>
        <v>7.1</v>
      </c>
      <c r="X361" s="95" t="str">
        <f t="shared" si="24"/>
        <v>7.1</v>
      </c>
      <c r="Y361" s="95" t="str">
        <f t="shared" si="24"/>
        <v>8.0</v>
      </c>
      <c r="Z361" s="95" t="str">
        <f t="shared" si="24"/>
        <v>8.0</v>
      </c>
      <c r="AA361" s="95" t="str">
        <f t="shared" si="25"/>
        <v>9.0</v>
      </c>
      <c r="AB361" s="95" t="str">
        <f t="shared" si="25"/>
        <v>10.1</v>
      </c>
      <c r="AC361" s="95" t="str">
        <f t="shared" si="25"/>
        <v>10.1</v>
      </c>
      <c r="AD361" s="95" t="str">
        <f t="shared" si="25"/>
        <v>11.3</v>
      </c>
      <c r="AE361" s="95" t="str">
        <f t="shared" si="25"/>
        <v>D</v>
      </c>
      <c r="AF361" s="95" t="str">
        <f t="shared" si="25"/>
        <v>D</v>
      </c>
      <c r="AG361" s="95" t="str">
        <f t="shared" si="25"/>
        <v>D</v>
      </c>
      <c r="AH361" s="72"/>
    </row>
    <row r="362" spans="1:34" x14ac:dyDescent="0.4">
      <c r="A362" s="29"/>
      <c r="B362" s="104"/>
      <c r="C362" s="328">
        <f t="shared" si="22"/>
        <v>28.707349999999998</v>
      </c>
      <c r="D362" s="329">
        <f t="shared" si="22"/>
        <v>57.414699999999996</v>
      </c>
      <c r="E362" s="323">
        <f t="shared" si="26"/>
        <v>8.75</v>
      </c>
      <c r="F362" s="324">
        <v>17.5</v>
      </c>
      <c r="G362" s="95">
        <f t="shared" si="23"/>
        <v>0.85468219979302673</v>
      </c>
      <c r="H362" s="95">
        <f t="shared" si="23"/>
        <v>1.0551632096210206</v>
      </c>
      <c r="I362" s="95" t="str">
        <f t="shared" si="23"/>
        <v>1.3</v>
      </c>
      <c r="J362" s="95" t="str">
        <f t="shared" si="23"/>
        <v>1.6</v>
      </c>
      <c r="K362" s="95" t="str">
        <f t="shared" si="23"/>
        <v>1.8</v>
      </c>
      <c r="L362" s="95" t="str">
        <f t="shared" si="23"/>
        <v>2.0</v>
      </c>
      <c r="M362" s="95" t="str">
        <f t="shared" si="23"/>
        <v>2.5</v>
      </c>
      <c r="N362" s="95" t="str">
        <f t="shared" si="23"/>
        <v>2.8</v>
      </c>
      <c r="O362" s="95" t="str">
        <f t="shared" si="23"/>
        <v>3.2</v>
      </c>
      <c r="P362" s="95" t="str">
        <f t="shared" si="23"/>
        <v>3.6</v>
      </c>
      <c r="Q362" s="95" t="str">
        <f t="shared" si="24"/>
        <v>3.6</v>
      </c>
      <c r="R362" s="95" t="str">
        <f t="shared" si="24"/>
        <v>4.0</v>
      </c>
      <c r="S362" s="95" t="str">
        <f t="shared" si="24"/>
        <v>4.5</v>
      </c>
      <c r="T362" s="95" t="str">
        <f t="shared" si="24"/>
        <v>5.0</v>
      </c>
      <c r="U362" s="95" t="str">
        <f t="shared" si="24"/>
        <v>5.7</v>
      </c>
      <c r="V362" s="95" t="str">
        <f t="shared" si="24"/>
        <v>6.3</v>
      </c>
      <c r="W362" s="95" t="str">
        <f t="shared" si="24"/>
        <v>6.3</v>
      </c>
      <c r="X362" s="95" t="str">
        <f t="shared" si="24"/>
        <v>7.1</v>
      </c>
      <c r="Y362" s="95" t="str">
        <f t="shared" si="24"/>
        <v>8.0</v>
      </c>
      <c r="Z362" s="95" t="str">
        <f t="shared" si="24"/>
        <v>8.0</v>
      </c>
      <c r="AA362" s="95" t="str">
        <f t="shared" si="25"/>
        <v>9.0</v>
      </c>
      <c r="AB362" s="95" t="str">
        <f t="shared" si="25"/>
        <v>9.0</v>
      </c>
      <c r="AC362" s="95" t="str">
        <f t="shared" si="25"/>
        <v>10.1</v>
      </c>
      <c r="AD362" s="95" t="str">
        <f t="shared" si="25"/>
        <v>11.3</v>
      </c>
      <c r="AE362" s="95" t="str">
        <f t="shared" si="25"/>
        <v>D</v>
      </c>
      <c r="AF362" s="95" t="str">
        <f t="shared" si="25"/>
        <v>D</v>
      </c>
      <c r="AG362" s="95" t="str">
        <f t="shared" si="25"/>
        <v>D</v>
      </c>
      <c r="AH362" s="72"/>
    </row>
    <row r="363" spans="1:34" x14ac:dyDescent="0.4">
      <c r="A363" s="29"/>
      <c r="B363" s="104"/>
      <c r="C363" s="328">
        <f t="shared" si="22"/>
        <v>29.117455</v>
      </c>
      <c r="D363" s="329">
        <f t="shared" si="22"/>
        <v>58.234909999999999</v>
      </c>
      <c r="E363" s="323">
        <f t="shared" si="26"/>
        <v>8.875</v>
      </c>
      <c r="F363" s="324">
        <v>17.75</v>
      </c>
      <c r="G363" s="95">
        <f t="shared" ref="G363:P372" si="27">IF(((10000-$C363)/$C363/10000/2*(G$292^2/$U$289)/304.8)&gt;(1.4142*$D$246),"D",IF(((10000-$C363)/$C363/10000/2*(G$292^2/$U$289)/304.8)&gt;(28.5*1.061231),"32.0",IF(((10000-$C363)/$C363/10000/2*(G$292^2/$U$289)/304.8)&gt;(25.4*1.061231),"28.5",IF(((10000-$C363)/$C363/10000/2*(G$292^2/$U$289)/304.8)&gt;(22.6*1.061231),"25.4",IF(((10000-$C363)/$C363/10000/2*(G$292^2/$U$289)/304.8)&gt;(20.2*1.061231),"22.6",IF(((10000-$C363)/$C363/10000/2*(G$292^2/$U$289)/304.8)&gt;(18*1.061231),"20.2",IF(((10000-$C363)/$C363/10000/2*(G$292^2/$U$289)/304.8)&gt;(16*1.061231),"18.0",IF(((10000-$C363)/$C363/10000/2*(G$292^2/$U$289)/304.8)&gt;(14.3*1.061231),"16.0",IF(((10000-$C363)/$C363/10000/2*(G$292^2/$U$289)/304.8)&gt;(12.7*1.061231),"14.3",IF(((10000-$C363)/$C363/10000/2*(G$292^2/$U$289)/304.8)&gt;(11.3*1.061231),"12.7",IF(((10000-$C363)/$C363/10000/2*(G$292^2/$U$289)/304.8)&gt;(10.1*1.061231),"11.3",IF(((10000-$C363)/$C363/10000/2*(G$292^2/$U$289)/304.8)&gt;(9*1.061231),"10.1",IF(((10000-$C363)/$C363/10000/2*(G$292^2/$U$289)/304.8)&gt;(8*1.061231),"9.0",IF(((10000-$C363)/$C363/10000/2*(G$292^2/$U$289)/304.8)&gt;(7.1*1.061231),"8.0",IF(((10000-$C363)/$C363/10000/2*(G$292^2/$U$289)/304.8)&gt;(6.3*1.061231),"7.1",IF(((10000-$C363)/$C363/10000/2*(G$292^2/$U$289)/304.8)&gt;(5.7*1.061231),"6.3",IF(((10000-$C363)/$C363/10000/2*(G$292^2/$U$289)/304.8)&gt;(5*1.061231),"5.7",IF(((10000-$C363)/$C363/10000/2*(G$292^2/$U$289)/304.8)&gt;(4.5*1.061231),"5.0",IF(((10000-$C363)/$C363/10000/2*(G$292^2/$U$289)/304.8)&gt;(4*1.061231),"4.5",IF(((10000-$C363)/$C363/10000/2*(G$292^2/$U$289)/304.8)&gt;(3.6*1.061231),"4.0",IF(((10000-$C363)/$C363/10000/2*(G$292^2/$U$289)/304.8)&gt;(3.2*1.061231),"3.6",IF(((10000-$C363)/$C363/10000/2*(G$292^2/$U$289)/304.8)&gt;(2.8*1.061231),"3.2",IF(((10000-$C363)/$C363/10000/2*(G$292^2/$U$289)/304.8)&gt;(2.5*1.061231),"2.8",IF(((10000-$C363)/$C363/10000/2*(G$292^2/$U$289)/304.8)&gt;(2.2*1.061231),"2.5",IF(((10000-$C363)/$C363/10000/2*(G$292^2/$U$289)/304.8)&gt;(2*1.061231),"2.2",IF(((10000-$C363)/$C363/10000/2*(G$292^2/$U$289)/304.8)&gt;(1.8*1.061231),"2.0",IF(((10000-$C363)/$C363/10000/2*(G$292^2/$U$289)/304.8)&gt;(1.6*1.061231),"1.8",IF(((10000-$C363)/$C363/10000/2*(G$292^2/$U$289)/304.8)&gt;(1.4*1.061231),"1.6",IF(((10000-$C363)/$C363/10000/2*(G$292^2/$U$289)/304.8)&gt;(1.3*1.061231),"1.4",IF(((10000-$C363)/$C363/10000/2*(G$292^2/$U$289)/304.8)&gt;(1.1*1.061231),"1.3",IF(((10000-$C363)/$C363/10000/2*(G$292^2/$U$289)/304.8)&gt;(1*1.061231),"1.1",(10000-$C363)/$C363/10000/2*(G$292^2/$U$289)/304.8)))))))))))))))))))))))))))))))</f>
        <v>0.84260976557169887</v>
      </c>
      <c r="H363" s="95">
        <f t="shared" si="27"/>
        <v>1.0402589698416036</v>
      </c>
      <c r="I363" s="95" t="str">
        <f t="shared" si="27"/>
        <v>1.3</v>
      </c>
      <c r="J363" s="95" t="str">
        <f t="shared" si="27"/>
        <v>1.6</v>
      </c>
      <c r="K363" s="95" t="str">
        <f t="shared" si="27"/>
        <v>1.8</v>
      </c>
      <c r="L363" s="95" t="str">
        <f t="shared" si="27"/>
        <v>2.0</v>
      </c>
      <c r="M363" s="95" t="str">
        <f t="shared" si="27"/>
        <v>2.5</v>
      </c>
      <c r="N363" s="95" t="str">
        <f t="shared" si="27"/>
        <v>2.8</v>
      </c>
      <c r="O363" s="95" t="str">
        <f t="shared" si="27"/>
        <v>3.2</v>
      </c>
      <c r="P363" s="95" t="str">
        <f t="shared" si="27"/>
        <v>3.2</v>
      </c>
      <c r="Q363" s="95" t="str">
        <f t="shared" ref="Q363:Z372" si="28">IF(((10000-$C363)/$C363/10000/2*(Q$292^2/$U$289)/304.8)&gt;(1.4142*$D$246),"D",IF(((10000-$C363)/$C363/10000/2*(Q$292^2/$U$289)/304.8)&gt;(28.5*1.061231),"32.0",IF(((10000-$C363)/$C363/10000/2*(Q$292^2/$U$289)/304.8)&gt;(25.4*1.061231),"28.5",IF(((10000-$C363)/$C363/10000/2*(Q$292^2/$U$289)/304.8)&gt;(22.6*1.061231),"25.4",IF(((10000-$C363)/$C363/10000/2*(Q$292^2/$U$289)/304.8)&gt;(20.2*1.061231),"22.6",IF(((10000-$C363)/$C363/10000/2*(Q$292^2/$U$289)/304.8)&gt;(18*1.061231),"20.2",IF(((10000-$C363)/$C363/10000/2*(Q$292^2/$U$289)/304.8)&gt;(16*1.061231),"18.0",IF(((10000-$C363)/$C363/10000/2*(Q$292^2/$U$289)/304.8)&gt;(14.3*1.061231),"16.0",IF(((10000-$C363)/$C363/10000/2*(Q$292^2/$U$289)/304.8)&gt;(12.7*1.061231),"14.3",IF(((10000-$C363)/$C363/10000/2*(Q$292^2/$U$289)/304.8)&gt;(11.3*1.061231),"12.7",IF(((10000-$C363)/$C363/10000/2*(Q$292^2/$U$289)/304.8)&gt;(10.1*1.061231),"11.3",IF(((10000-$C363)/$C363/10000/2*(Q$292^2/$U$289)/304.8)&gt;(9*1.061231),"10.1",IF(((10000-$C363)/$C363/10000/2*(Q$292^2/$U$289)/304.8)&gt;(8*1.061231),"9.0",IF(((10000-$C363)/$C363/10000/2*(Q$292^2/$U$289)/304.8)&gt;(7.1*1.061231),"8.0",IF(((10000-$C363)/$C363/10000/2*(Q$292^2/$U$289)/304.8)&gt;(6.3*1.061231),"7.1",IF(((10000-$C363)/$C363/10000/2*(Q$292^2/$U$289)/304.8)&gt;(5.7*1.061231),"6.3",IF(((10000-$C363)/$C363/10000/2*(Q$292^2/$U$289)/304.8)&gt;(5*1.061231),"5.7",IF(((10000-$C363)/$C363/10000/2*(Q$292^2/$U$289)/304.8)&gt;(4.5*1.061231),"5.0",IF(((10000-$C363)/$C363/10000/2*(Q$292^2/$U$289)/304.8)&gt;(4*1.061231),"4.5",IF(((10000-$C363)/$C363/10000/2*(Q$292^2/$U$289)/304.8)&gt;(3.6*1.061231),"4.0",IF(((10000-$C363)/$C363/10000/2*(Q$292^2/$U$289)/304.8)&gt;(3.2*1.061231),"3.6",IF(((10000-$C363)/$C363/10000/2*(Q$292^2/$U$289)/304.8)&gt;(2.8*1.061231),"3.2",IF(((10000-$C363)/$C363/10000/2*(Q$292^2/$U$289)/304.8)&gt;(2.5*1.061231),"2.8",IF(((10000-$C363)/$C363/10000/2*(Q$292^2/$U$289)/304.8)&gt;(2.2*1.061231),"2.5",IF(((10000-$C363)/$C363/10000/2*(Q$292^2/$U$289)/304.8)&gt;(2*1.061231),"2.2",IF(((10000-$C363)/$C363/10000/2*(Q$292^2/$U$289)/304.8)&gt;(1.8*1.061231),"2.0",IF(((10000-$C363)/$C363/10000/2*(Q$292^2/$U$289)/304.8)&gt;(1.6*1.061231),"1.8",IF(((10000-$C363)/$C363/10000/2*(Q$292^2/$U$289)/304.8)&gt;(1.4*1.061231),"1.6",IF(((10000-$C363)/$C363/10000/2*(Q$292^2/$U$289)/304.8)&gt;(1.3*1.061231),"1.4",IF(((10000-$C363)/$C363/10000/2*(Q$292^2/$U$289)/304.8)&gt;(1.1*1.061231),"1.3",IF(((10000-$C363)/$C363/10000/2*(Q$292^2/$U$289)/304.8)&gt;(1*1.061231),"1.1",(10000-$C363)/$C363/10000/2*(Q$292^2/$U$289)/304.8)))))))))))))))))))))))))))))))</f>
        <v>3.6</v>
      </c>
      <c r="R363" s="95" t="str">
        <f t="shared" si="28"/>
        <v>4.0</v>
      </c>
      <c r="S363" s="95" t="str">
        <f t="shared" si="28"/>
        <v>4.5</v>
      </c>
      <c r="T363" s="95" t="str">
        <f t="shared" si="28"/>
        <v>5.0</v>
      </c>
      <c r="U363" s="95" t="str">
        <f t="shared" si="28"/>
        <v>5.7</v>
      </c>
      <c r="V363" s="95" t="str">
        <f t="shared" si="28"/>
        <v>5.7</v>
      </c>
      <c r="W363" s="95" t="str">
        <f t="shared" si="28"/>
        <v>6.3</v>
      </c>
      <c r="X363" s="95" t="str">
        <f t="shared" si="28"/>
        <v>7.1</v>
      </c>
      <c r="Y363" s="95" t="str">
        <f t="shared" si="28"/>
        <v>8.0</v>
      </c>
      <c r="Z363" s="95" t="str">
        <f t="shared" si="28"/>
        <v>8.0</v>
      </c>
      <c r="AA363" s="95" t="str">
        <f t="shared" ref="AA363:AG372" si="29">IF(((10000-$C363)/$C363/10000/2*(AA$292^2/$U$289)/304.8)&gt;(1.4142*$D$246),"D",IF(((10000-$C363)/$C363/10000/2*(AA$292^2/$U$289)/304.8)&gt;(28.5*1.061231),"32.0",IF(((10000-$C363)/$C363/10000/2*(AA$292^2/$U$289)/304.8)&gt;(25.4*1.061231),"28.5",IF(((10000-$C363)/$C363/10000/2*(AA$292^2/$U$289)/304.8)&gt;(22.6*1.061231),"25.4",IF(((10000-$C363)/$C363/10000/2*(AA$292^2/$U$289)/304.8)&gt;(20.2*1.061231),"22.6",IF(((10000-$C363)/$C363/10000/2*(AA$292^2/$U$289)/304.8)&gt;(18*1.061231),"20.2",IF(((10000-$C363)/$C363/10000/2*(AA$292^2/$U$289)/304.8)&gt;(16*1.061231),"18.0",IF(((10000-$C363)/$C363/10000/2*(AA$292^2/$U$289)/304.8)&gt;(14.3*1.061231),"16.0",IF(((10000-$C363)/$C363/10000/2*(AA$292^2/$U$289)/304.8)&gt;(12.7*1.061231),"14.3",IF(((10000-$C363)/$C363/10000/2*(AA$292^2/$U$289)/304.8)&gt;(11.3*1.061231),"12.7",IF(((10000-$C363)/$C363/10000/2*(AA$292^2/$U$289)/304.8)&gt;(10.1*1.061231),"11.3",IF(((10000-$C363)/$C363/10000/2*(AA$292^2/$U$289)/304.8)&gt;(9*1.061231),"10.1",IF(((10000-$C363)/$C363/10000/2*(AA$292^2/$U$289)/304.8)&gt;(8*1.061231),"9.0",IF(((10000-$C363)/$C363/10000/2*(AA$292^2/$U$289)/304.8)&gt;(7.1*1.061231),"8.0",IF(((10000-$C363)/$C363/10000/2*(AA$292^2/$U$289)/304.8)&gt;(6.3*1.061231),"7.1",IF(((10000-$C363)/$C363/10000/2*(AA$292^2/$U$289)/304.8)&gt;(5.7*1.061231),"6.3",IF(((10000-$C363)/$C363/10000/2*(AA$292^2/$U$289)/304.8)&gt;(5*1.061231),"5.7",IF(((10000-$C363)/$C363/10000/2*(AA$292^2/$U$289)/304.8)&gt;(4.5*1.061231),"5.0",IF(((10000-$C363)/$C363/10000/2*(AA$292^2/$U$289)/304.8)&gt;(4*1.061231),"4.5",IF(((10000-$C363)/$C363/10000/2*(AA$292^2/$U$289)/304.8)&gt;(3.6*1.061231),"4.0",IF(((10000-$C363)/$C363/10000/2*(AA$292^2/$U$289)/304.8)&gt;(3.2*1.061231),"3.6",IF(((10000-$C363)/$C363/10000/2*(AA$292^2/$U$289)/304.8)&gt;(2.8*1.061231),"3.2",IF(((10000-$C363)/$C363/10000/2*(AA$292^2/$U$289)/304.8)&gt;(2.5*1.061231),"2.8",IF(((10000-$C363)/$C363/10000/2*(AA$292^2/$U$289)/304.8)&gt;(2.2*1.061231),"2.5",IF(((10000-$C363)/$C363/10000/2*(AA$292^2/$U$289)/304.8)&gt;(2*1.061231),"2.2",IF(((10000-$C363)/$C363/10000/2*(AA$292^2/$U$289)/304.8)&gt;(1.8*1.061231),"2.0",IF(((10000-$C363)/$C363/10000/2*(AA$292^2/$U$289)/304.8)&gt;(1.6*1.061231),"1.8",IF(((10000-$C363)/$C363/10000/2*(AA$292^2/$U$289)/304.8)&gt;(1.4*1.061231),"1.6",IF(((10000-$C363)/$C363/10000/2*(AA$292^2/$U$289)/304.8)&gt;(1.3*1.061231),"1.4",IF(((10000-$C363)/$C363/10000/2*(AA$292^2/$U$289)/304.8)&gt;(1.1*1.061231),"1.3",IF(((10000-$C363)/$C363/10000/2*(AA$292^2/$U$289)/304.8)&gt;(1*1.061231),"1.1",(10000-$C363)/$C363/10000/2*(AA$292^2/$U$289)/304.8)))))))))))))))))))))))))))))))</f>
        <v>9.0</v>
      </c>
      <c r="AB363" s="95" t="str">
        <f t="shared" si="29"/>
        <v>9.0</v>
      </c>
      <c r="AC363" s="95" t="str">
        <f t="shared" si="29"/>
        <v>10.1</v>
      </c>
      <c r="AD363" s="95" t="str">
        <f t="shared" si="29"/>
        <v>10.1</v>
      </c>
      <c r="AE363" s="95" t="str">
        <f t="shared" si="29"/>
        <v>D</v>
      </c>
      <c r="AF363" s="95" t="str">
        <f t="shared" si="29"/>
        <v>D</v>
      </c>
      <c r="AG363" s="95" t="str">
        <f t="shared" si="29"/>
        <v>D</v>
      </c>
      <c r="AH363" s="72"/>
    </row>
    <row r="364" spans="1:34" x14ac:dyDescent="0.4">
      <c r="A364" s="29"/>
      <c r="B364" s="104"/>
      <c r="C364" s="328">
        <f t="shared" si="22"/>
        <v>29.527560000000001</v>
      </c>
      <c r="D364" s="329">
        <f t="shared" si="22"/>
        <v>59.055120000000002</v>
      </c>
      <c r="E364" s="323">
        <f t="shared" si="26"/>
        <v>9</v>
      </c>
      <c r="F364" s="324">
        <v>18</v>
      </c>
      <c r="G364" s="95">
        <f t="shared" si="27"/>
        <v>0.83087267674540743</v>
      </c>
      <c r="H364" s="95">
        <f t="shared" si="27"/>
        <v>1.0257687367227253</v>
      </c>
      <c r="I364" s="95" t="str">
        <f t="shared" si="27"/>
        <v>1.3</v>
      </c>
      <c r="J364" s="95" t="str">
        <f t="shared" si="27"/>
        <v>1.4</v>
      </c>
      <c r="K364" s="95" t="str">
        <f t="shared" si="27"/>
        <v>1.8</v>
      </c>
      <c r="L364" s="95" t="str">
        <f t="shared" si="27"/>
        <v>2.0</v>
      </c>
      <c r="M364" s="95" t="str">
        <f t="shared" si="27"/>
        <v>2.2</v>
      </c>
      <c r="N364" s="95" t="str">
        <f t="shared" si="27"/>
        <v>2.5</v>
      </c>
      <c r="O364" s="95" t="str">
        <f t="shared" si="27"/>
        <v>2.8</v>
      </c>
      <c r="P364" s="95" t="str">
        <f t="shared" si="27"/>
        <v>3.2</v>
      </c>
      <c r="Q364" s="95" t="str">
        <f t="shared" si="28"/>
        <v>3.6</v>
      </c>
      <c r="R364" s="95" t="str">
        <f t="shared" si="28"/>
        <v>4.0</v>
      </c>
      <c r="S364" s="95" t="str">
        <f t="shared" si="28"/>
        <v>4.5</v>
      </c>
      <c r="T364" s="95" t="str">
        <f t="shared" si="28"/>
        <v>5.0</v>
      </c>
      <c r="U364" s="95" t="str">
        <f t="shared" si="28"/>
        <v>5.7</v>
      </c>
      <c r="V364" s="95" t="str">
        <f t="shared" si="28"/>
        <v>5.7</v>
      </c>
      <c r="W364" s="95" t="str">
        <f t="shared" si="28"/>
        <v>6.3</v>
      </c>
      <c r="X364" s="95" t="str">
        <f t="shared" si="28"/>
        <v>7.1</v>
      </c>
      <c r="Y364" s="95" t="str">
        <f t="shared" si="28"/>
        <v>7.1</v>
      </c>
      <c r="Z364" s="95" t="str">
        <f t="shared" si="28"/>
        <v>8.0</v>
      </c>
      <c r="AA364" s="95" t="str">
        <f t="shared" si="29"/>
        <v>9.0</v>
      </c>
      <c r="AB364" s="95" t="str">
        <f t="shared" si="29"/>
        <v>9.0</v>
      </c>
      <c r="AC364" s="95" t="str">
        <f t="shared" si="29"/>
        <v>10.1</v>
      </c>
      <c r="AD364" s="95" t="str">
        <f t="shared" si="29"/>
        <v>10.1</v>
      </c>
      <c r="AE364" s="95" t="str">
        <f t="shared" si="29"/>
        <v>11.3</v>
      </c>
      <c r="AF364" s="95" t="str">
        <f t="shared" si="29"/>
        <v>D</v>
      </c>
      <c r="AG364" s="95" t="str">
        <f t="shared" si="29"/>
        <v>D</v>
      </c>
      <c r="AH364" s="72"/>
    </row>
    <row r="365" spans="1:34" x14ac:dyDescent="0.4">
      <c r="A365" s="29"/>
      <c r="B365" s="104"/>
      <c r="C365" s="328">
        <f t="shared" si="22"/>
        <v>29.937664999999999</v>
      </c>
      <c r="D365" s="329">
        <f t="shared" si="22"/>
        <v>59.875329999999998</v>
      </c>
      <c r="E365" s="323">
        <f t="shared" si="26"/>
        <v>9.125</v>
      </c>
      <c r="F365" s="324">
        <v>18.25</v>
      </c>
      <c r="G365" s="95">
        <f t="shared" si="27"/>
        <v>0.81945715199654934</v>
      </c>
      <c r="H365" s="95">
        <f t="shared" si="27"/>
        <v>1.0116754962920362</v>
      </c>
      <c r="I365" s="95" t="str">
        <f t="shared" si="27"/>
        <v>1.3</v>
      </c>
      <c r="J365" s="95" t="str">
        <f t="shared" si="27"/>
        <v>1.4</v>
      </c>
      <c r="K365" s="95" t="str">
        <f t="shared" si="27"/>
        <v>1.8</v>
      </c>
      <c r="L365" s="95" t="str">
        <f t="shared" si="27"/>
        <v>2.0</v>
      </c>
      <c r="M365" s="95" t="str">
        <f t="shared" si="27"/>
        <v>2.2</v>
      </c>
      <c r="N365" s="95" t="str">
        <f t="shared" si="27"/>
        <v>2.5</v>
      </c>
      <c r="O365" s="95" t="str">
        <f t="shared" si="27"/>
        <v>2.8</v>
      </c>
      <c r="P365" s="95" t="str">
        <f t="shared" si="27"/>
        <v>3.2</v>
      </c>
      <c r="Q365" s="95" t="str">
        <f t="shared" si="28"/>
        <v>3.6</v>
      </c>
      <c r="R365" s="95" t="str">
        <f t="shared" si="28"/>
        <v>4.0</v>
      </c>
      <c r="S365" s="95" t="str">
        <f t="shared" si="28"/>
        <v>4.5</v>
      </c>
      <c r="T365" s="95" t="str">
        <f t="shared" si="28"/>
        <v>5.0</v>
      </c>
      <c r="U365" s="95" t="str">
        <f t="shared" si="28"/>
        <v>5.7</v>
      </c>
      <c r="V365" s="95" t="str">
        <f t="shared" si="28"/>
        <v>5.7</v>
      </c>
      <c r="W365" s="95" t="str">
        <f t="shared" si="28"/>
        <v>6.3</v>
      </c>
      <c r="X365" s="95" t="str">
        <f t="shared" si="28"/>
        <v>7.1</v>
      </c>
      <c r="Y365" s="95" t="str">
        <f t="shared" si="28"/>
        <v>7.1</v>
      </c>
      <c r="Z365" s="95" t="str">
        <f t="shared" si="28"/>
        <v>8.0</v>
      </c>
      <c r="AA365" s="95" t="str">
        <f t="shared" si="29"/>
        <v>9.0</v>
      </c>
      <c r="AB365" s="95" t="str">
        <f t="shared" si="29"/>
        <v>9.0</v>
      </c>
      <c r="AC365" s="95" t="str">
        <f t="shared" si="29"/>
        <v>10.1</v>
      </c>
      <c r="AD365" s="95" t="str">
        <f t="shared" si="29"/>
        <v>10.1</v>
      </c>
      <c r="AE365" s="95" t="str">
        <f t="shared" si="29"/>
        <v>11.3</v>
      </c>
      <c r="AF365" s="95" t="str">
        <f t="shared" si="29"/>
        <v>D</v>
      </c>
      <c r="AG365" s="95" t="str">
        <f t="shared" si="29"/>
        <v>D</v>
      </c>
      <c r="AH365" s="72"/>
    </row>
    <row r="366" spans="1:34" x14ac:dyDescent="0.4">
      <c r="A366" s="29"/>
      <c r="B366" s="104"/>
      <c r="C366" s="328">
        <f t="shared" si="22"/>
        <v>30.347770000000001</v>
      </c>
      <c r="D366" s="329">
        <f t="shared" si="22"/>
        <v>60.695540000000001</v>
      </c>
      <c r="E366" s="323">
        <f t="shared" si="26"/>
        <v>9.25</v>
      </c>
      <c r="F366" s="324">
        <v>18.5</v>
      </c>
      <c r="G366" s="95">
        <f t="shared" si="27"/>
        <v>0.80835015494360574</v>
      </c>
      <c r="H366" s="95">
        <f t="shared" si="27"/>
        <v>0.99796315425136506</v>
      </c>
      <c r="I366" s="95" t="str">
        <f t="shared" si="27"/>
        <v>1.3</v>
      </c>
      <c r="J366" s="95" t="str">
        <f t="shared" si="27"/>
        <v>1.4</v>
      </c>
      <c r="K366" s="95" t="str">
        <f t="shared" si="27"/>
        <v>1.6</v>
      </c>
      <c r="L366" s="95" t="str">
        <f t="shared" si="27"/>
        <v>2.0</v>
      </c>
      <c r="M366" s="95" t="str">
        <f t="shared" si="27"/>
        <v>2.2</v>
      </c>
      <c r="N366" s="95" t="str">
        <f t="shared" si="27"/>
        <v>2.5</v>
      </c>
      <c r="O366" s="95" t="str">
        <f t="shared" si="27"/>
        <v>2.8</v>
      </c>
      <c r="P366" s="95" t="str">
        <f t="shared" si="27"/>
        <v>3.2</v>
      </c>
      <c r="Q366" s="95" t="str">
        <f t="shared" si="28"/>
        <v>3.6</v>
      </c>
      <c r="R366" s="95" t="str">
        <f t="shared" si="28"/>
        <v>4.0</v>
      </c>
      <c r="S366" s="95" t="str">
        <f t="shared" si="28"/>
        <v>4.5</v>
      </c>
      <c r="T366" s="95" t="str">
        <f t="shared" si="28"/>
        <v>5.0</v>
      </c>
      <c r="U366" s="95" t="str">
        <f t="shared" si="28"/>
        <v>5.0</v>
      </c>
      <c r="V366" s="95" t="str">
        <f t="shared" si="28"/>
        <v>5.7</v>
      </c>
      <c r="W366" s="95" t="str">
        <f t="shared" si="28"/>
        <v>6.3</v>
      </c>
      <c r="X366" s="95" t="str">
        <f t="shared" si="28"/>
        <v>7.1</v>
      </c>
      <c r="Y366" s="95" t="str">
        <f t="shared" si="28"/>
        <v>7.1</v>
      </c>
      <c r="Z366" s="95" t="str">
        <f t="shared" si="28"/>
        <v>8.0</v>
      </c>
      <c r="AA366" s="95" t="str">
        <f t="shared" si="29"/>
        <v>8.0</v>
      </c>
      <c r="AB366" s="95" t="str">
        <f t="shared" si="29"/>
        <v>9.0</v>
      </c>
      <c r="AC366" s="95" t="str">
        <f t="shared" si="29"/>
        <v>10.1</v>
      </c>
      <c r="AD366" s="95" t="str">
        <f t="shared" si="29"/>
        <v>10.1</v>
      </c>
      <c r="AE366" s="95" t="str">
        <f t="shared" si="29"/>
        <v>11.3</v>
      </c>
      <c r="AF366" s="95" t="str">
        <f t="shared" si="29"/>
        <v>D</v>
      </c>
      <c r="AG366" s="95" t="str">
        <f t="shared" si="29"/>
        <v>D</v>
      </c>
      <c r="AH366" s="72"/>
    </row>
    <row r="367" spans="1:34" x14ac:dyDescent="0.4">
      <c r="A367" s="29"/>
      <c r="B367" s="104"/>
      <c r="C367" s="328">
        <f t="shared" si="22"/>
        <v>30.757874999999999</v>
      </c>
      <c r="D367" s="329">
        <f t="shared" si="22"/>
        <v>61.515749999999997</v>
      </c>
      <c r="E367" s="323">
        <f t="shared" si="26"/>
        <v>9.375</v>
      </c>
      <c r="F367" s="324">
        <v>18.75</v>
      </c>
      <c r="G367" s="95">
        <f t="shared" si="27"/>
        <v>0.79753934447874097</v>
      </c>
      <c r="H367" s="95">
        <f t="shared" si="27"/>
        <v>0.98461647466511226</v>
      </c>
      <c r="I367" s="95" t="str">
        <f t="shared" si="27"/>
        <v>1.3</v>
      </c>
      <c r="J367" s="95" t="str">
        <f t="shared" si="27"/>
        <v>1.4</v>
      </c>
      <c r="K367" s="95" t="str">
        <f t="shared" si="27"/>
        <v>1.6</v>
      </c>
      <c r="L367" s="95" t="str">
        <f t="shared" si="27"/>
        <v>2.0</v>
      </c>
      <c r="M367" s="95" t="str">
        <f t="shared" si="27"/>
        <v>2.2</v>
      </c>
      <c r="N367" s="95" t="str">
        <f t="shared" si="27"/>
        <v>2.5</v>
      </c>
      <c r="O367" s="95" t="str">
        <f t="shared" si="27"/>
        <v>2.8</v>
      </c>
      <c r="P367" s="95" t="str">
        <f t="shared" si="27"/>
        <v>3.2</v>
      </c>
      <c r="Q367" s="95" t="str">
        <f t="shared" si="28"/>
        <v>3.6</v>
      </c>
      <c r="R367" s="95" t="str">
        <f t="shared" si="28"/>
        <v>4.0</v>
      </c>
      <c r="S367" s="95" t="str">
        <f t="shared" si="28"/>
        <v>4.5</v>
      </c>
      <c r="T367" s="95" t="str">
        <f t="shared" si="28"/>
        <v>4.5</v>
      </c>
      <c r="U367" s="95" t="str">
        <f t="shared" si="28"/>
        <v>5.0</v>
      </c>
      <c r="V367" s="95" t="str">
        <f t="shared" si="28"/>
        <v>5.7</v>
      </c>
      <c r="W367" s="95" t="str">
        <f t="shared" si="28"/>
        <v>6.3</v>
      </c>
      <c r="X367" s="95" t="str">
        <f t="shared" si="28"/>
        <v>6.3</v>
      </c>
      <c r="Y367" s="95" t="str">
        <f t="shared" si="28"/>
        <v>7.1</v>
      </c>
      <c r="Z367" s="95" t="str">
        <f t="shared" si="28"/>
        <v>8.0</v>
      </c>
      <c r="AA367" s="95" t="str">
        <f t="shared" si="29"/>
        <v>8.0</v>
      </c>
      <c r="AB367" s="95" t="str">
        <f t="shared" si="29"/>
        <v>9.0</v>
      </c>
      <c r="AC367" s="95" t="str">
        <f t="shared" si="29"/>
        <v>9.0</v>
      </c>
      <c r="AD367" s="95" t="str">
        <f t="shared" si="29"/>
        <v>10.1</v>
      </c>
      <c r="AE367" s="95" t="str">
        <f t="shared" si="29"/>
        <v>11.3</v>
      </c>
      <c r="AF367" s="95" t="str">
        <f t="shared" si="29"/>
        <v>D</v>
      </c>
      <c r="AG367" s="95" t="str">
        <f t="shared" si="29"/>
        <v>D</v>
      </c>
      <c r="AH367" s="72"/>
    </row>
    <row r="368" spans="1:34" x14ac:dyDescent="0.4">
      <c r="A368" s="29"/>
      <c r="B368" s="104"/>
      <c r="C368" s="328">
        <f t="shared" si="22"/>
        <v>31.16798</v>
      </c>
      <c r="D368" s="329">
        <f t="shared" si="22"/>
        <v>62.33596</v>
      </c>
      <c r="E368" s="323">
        <f t="shared" si="26"/>
        <v>9.5</v>
      </c>
      <c r="F368" s="324">
        <v>19</v>
      </c>
      <c r="G368" s="95">
        <f t="shared" si="27"/>
        <v>0.78701302902610937</v>
      </c>
      <c r="H368" s="95">
        <f t="shared" si="27"/>
        <v>0.97162102348902391</v>
      </c>
      <c r="I368" s="95" t="str">
        <f t="shared" si="27"/>
        <v>1.3</v>
      </c>
      <c r="J368" s="95" t="str">
        <f t="shared" si="27"/>
        <v>1.4</v>
      </c>
      <c r="K368" s="95" t="str">
        <f t="shared" si="27"/>
        <v>1.6</v>
      </c>
      <c r="L368" s="95" t="str">
        <f t="shared" si="27"/>
        <v>1.8</v>
      </c>
      <c r="M368" s="95" t="str">
        <f t="shared" si="27"/>
        <v>2.2</v>
      </c>
      <c r="N368" s="95" t="str">
        <f t="shared" si="27"/>
        <v>2.5</v>
      </c>
      <c r="O368" s="95" t="str">
        <f t="shared" si="27"/>
        <v>2.8</v>
      </c>
      <c r="P368" s="95" t="str">
        <f t="shared" si="27"/>
        <v>3.2</v>
      </c>
      <c r="Q368" s="95" t="str">
        <f t="shared" si="28"/>
        <v>3.6</v>
      </c>
      <c r="R368" s="95" t="str">
        <f t="shared" si="28"/>
        <v>4.0</v>
      </c>
      <c r="S368" s="95" t="str">
        <f t="shared" si="28"/>
        <v>4.5</v>
      </c>
      <c r="T368" s="95" t="str">
        <f t="shared" si="28"/>
        <v>4.5</v>
      </c>
      <c r="U368" s="95" t="str">
        <f t="shared" si="28"/>
        <v>5.0</v>
      </c>
      <c r="V368" s="95" t="str">
        <f t="shared" si="28"/>
        <v>5.7</v>
      </c>
      <c r="W368" s="95" t="str">
        <f t="shared" si="28"/>
        <v>6.3</v>
      </c>
      <c r="X368" s="95" t="str">
        <f t="shared" si="28"/>
        <v>6.3</v>
      </c>
      <c r="Y368" s="95" t="str">
        <f t="shared" si="28"/>
        <v>7.1</v>
      </c>
      <c r="Z368" s="95" t="str">
        <f t="shared" si="28"/>
        <v>8.0</v>
      </c>
      <c r="AA368" s="95" t="str">
        <f t="shared" si="29"/>
        <v>8.0</v>
      </c>
      <c r="AB368" s="95" t="str">
        <f t="shared" si="29"/>
        <v>9.0</v>
      </c>
      <c r="AC368" s="95" t="str">
        <f t="shared" si="29"/>
        <v>9.0</v>
      </c>
      <c r="AD368" s="95" t="str">
        <f t="shared" si="29"/>
        <v>10.1</v>
      </c>
      <c r="AE368" s="95" t="str">
        <f t="shared" si="29"/>
        <v>10.1</v>
      </c>
      <c r="AF368" s="95" t="str">
        <f t="shared" si="29"/>
        <v>11.3</v>
      </c>
      <c r="AG368" s="95" t="str">
        <f t="shared" si="29"/>
        <v>D</v>
      </c>
      <c r="AH368" s="72"/>
    </row>
    <row r="369" spans="1:34" x14ac:dyDescent="0.4">
      <c r="A369" s="29"/>
      <c r="B369" s="104"/>
      <c r="C369" s="328">
        <f t="shared" ref="C369:D372" si="30">E369*3.28084</f>
        <v>31.578085000000002</v>
      </c>
      <c r="D369" s="329">
        <f t="shared" si="30"/>
        <v>63.156170000000003</v>
      </c>
      <c r="E369" s="323">
        <f t="shared" si="26"/>
        <v>9.625</v>
      </c>
      <c r="F369" s="324">
        <v>19.25</v>
      </c>
      <c r="G369" s="95">
        <f t="shared" si="27"/>
        <v>0.77676012436445518</v>
      </c>
      <c r="H369" s="95">
        <f t="shared" si="27"/>
        <v>0.95896311649932742</v>
      </c>
      <c r="I369" s="95" t="str">
        <f t="shared" si="27"/>
        <v>1.1</v>
      </c>
      <c r="J369" s="95" t="str">
        <f t="shared" si="27"/>
        <v>1.4</v>
      </c>
      <c r="K369" s="95" t="str">
        <f t="shared" si="27"/>
        <v>1.6</v>
      </c>
      <c r="L369" s="95" t="str">
        <f t="shared" si="27"/>
        <v>1.8</v>
      </c>
      <c r="M369" s="95" t="str">
        <f t="shared" si="27"/>
        <v>2.2</v>
      </c>
      <c r="N369" s="95" t="str">
        <f t="shared" si="27"/>
        <v>2.5</v>
      </c>
      <c r="O369" s="95" t="str">
        <f t="shared" si="27"/>
        <v>2.8</v>
      </c>
      <c r="P369" s="95" t="str">
        <f t="shared" si="27"/>
        <v>3.2</v>
      </c>
      <c r="Q369" s="95" t="str">
        <f t="shared" si="28"/>
        <v>3.6</v>
      </c>
      <c r="R369" s="95" t="str">
        <f t="shared" si="28"/>
        <v>4.0</v>
      </c>
      <c r="S369" s="95" t="str">
        <f t="shared" si="28"/>
        <v>4.0</v>
      </c>
      <c r="T369" s="95" t="str">
        <f t="shared" si="28"/>
        <v>4.5</v>
      </c>
      <c r="U369" s="95" t="str">
        <f t="shared" si="28"/>
        <v>5.0</v>
      </c>
      <c r="V369" s="95" t="str">
        <f t="shared" si="28"/>
        <v>5.7</v>
      </c>
      <c r="W369" s="95" t="str">
        <f t="shared" si="28"/>
        <v>5.7</v>
      </c>
      <c r="X369" s="95" t="str">
        <f t="shared" si="28"/>
        <v>6.3</v>
      </c>
      <c r="Y369" s="95" t="str">
        <f t="shared" si="28"/>
        <v>7.1</v>
      </c>
      <c r="Z369" s="95" t="str">
        <f t="shared" si="28"/>
        <v>7.1</v>
      </c>
      <c r="AA369" s="95" t="str">
        <f t="shared" si="29"/>
        <v>8.0</v>
      </c>
      <c r="AB369" s="95" t="str">
        <f t="shared" si="29"/>
        <v>9.0</v>
      </c>
      <c r="AC369" s="95" t="str">
        <f t="shared" si="29"/>
        <v>9.0</v>
      </c>
      <c r="AD369" s="95" t="str">
        <f t="shared" si="29"/>
        <v>10.1</v>
      </c>
      <c r="AE369" s="95" t="str">
        <f t="shared" si="29"/>
        <v>10.1</v>
      </c>
      <c r="AF369" s="95" t="str">
        <f t="shared" si="29"/>
        <v>11.3</v>
      </c>
      <c r="AG369" s="95" t="str">
        <f t="shared" si="29"/>
        <v>D</v>
      </c>
      <c r="AH369" s="72"/>
    </row>
    <row r="370" spans="1:34" x14ac:dyDescent="0.4">
      <c r="A370" s="29"/>
      <c r="B370" s="104"/>
      <c r="C370" s="328">
        <f t="shared" si="30"/>
        <v>31.988189999999999</v>
      </c>
      <c r="D370" s="329">
        <f t="shared" si="30"/>
        <v>63.976379999999999</v>
      </c>
      <c r="E370" s="323">
        <f t="shared" si="26"/>
        <v>9.75</v>
      </c>
      <c r="F370" s="324">
        <v>19.5</v>
      </c>
      <c r="G370" s="95">
        <f t="shared" si="27"/>
        <v>0.76677011469412548</v>
      </c>
      <c r="H370" s="95">
        <f t="shared" si="27"/>
        <v>0.94662977122731551</v>
      </c>
      <c r="I370" s="95" t="str">
        <f t="shared" si="27"/>
        <v>1.1</v>
      </c>
      <c r="J370" s="95" t="str">
        <f t="shared" si="27"/>
        <v>1.3</v>
      </c>
      <c r="K370" s="95" t="str">
        <f t="shared" si="27"/>
        <v>1.6</v>
      </c>
      <c r="L370" s="95" t="str">
        <f t="shared" si="27"/>
        <v>1.8</v>
      </c>
      <c r="M370" s="95" t="str">
        <f t="shared" si="27"/>
        <v>2.2</v>
      </c>
      <c r="N370" s="95" t="str">
        <f t="shared" si="27"/>
        <v>2.5</v>
      </c>
      <c r="O370" s="95" t="str">
        <f t="shared" si="27"/>
        <v>2.8</v>
      </c>
      <c r="P370" s="95" t="str">
        <f t="shared" si="27"/>
        <v>3.2</v>
      </c>
      <c r="Q370" s="95" t="str">
        <f t="shared" si="28"/>
        <v>3.6</v>
      </c>
      <c r="R370" s="95" t="str">
        <f t="shared" si="28"/>
        <v>3.6</v>
      </c>
      <c r="S370" s="95" t="str">
        <f t="shared" si="28"/>
        <v>4.0</v>
      </c>
      <c r="T370" s="95" t="str">
        <f t="shared" si="28"/>
        <v>4.5</v>
      </c>
      <c r="U370" s="95" t="str">
        <f t="shared" si="28"/>
        <v>5.0</v>
      </c>
      <c r="V370" s="95" t="str">
        <f t="shared" si="28"/>
        <v>5.7</v>
      </c>
      <c r="W370" s="95" t="str">
        <f t="shared" si="28"/>
        <v>5.7</v>
      </c>
      <c r="X370" s="95" t="str">
        <f t="shared" si="28"/>
        <v>6.3</v>
      </c>
      <c r="Y370" s="95" t="str">
        <f t="shared" si="28"/>
        <v>7.1</v>
      </c>
      <c r="Z370" s="95" t="str">
        <f t="shared" si="28"/>
        <v>7.1</v>
      </c>
      <c r="AA370" s="95" t="str">
        <f t="shared" si="29"/>
        <v>8.0</v>
      </c>
      <c r="AB370" s="95" t="str">
        <f t="shared" si="29"/>
        <v>9.0</v>
      </c>
      <c r="AC370" s="95" t="str">
        <f t="shared" si="29"/>
        <v>9.0</v>
      </c>
      <c r="AD370" s="95" t="str">
        <f t="shared" si="29"/>
        <v>10.1</v>
      </c>
      <c r="AE370" s="95" t="str">
        <f t="shared" si="29"/>
        <v>10.1</v>
      </c>
      <c r="AF370" s="95" t="str">
        <f t="shared" si="29"/>
        <v>11.3</v>
      </c>
      <c r="AG370" s="95" t="str">
        <f t="shared" si="29"/>
        <v>D</v>
      </c>
      <c r="AH370" s="72"/>
    </row>
    <row r="371" spans="1:34" x14ac:dyDescent="0.4">
      <c r="A371" s="29"/>
      <c r="B371" s="104"/>
      <c r="C371" s="328">
        <f t="shared" si="30"/>
        <v>32.398294999999997</v>
      </c>
      <c r="D371" s="329">
        <f t="shared" si="30"/>
        <v>64.796589999999995</v>
      </c>
      <c r="E371" s="323">
        <f t="shared" si="26"/>
        <v>9.875</v>
      </c>
      <c r="F371" s="324">
        <v>19.75</v>
      </c>
      <c r="G371" s="95">
        <f t="shared" si="27"/>
        <v>0.75703301666101941</v>
      </c>
      <c r="H371" s="95">
        <f t="shared" si="27"/>
        <v>0.93460866254446828</v>
      </c>
      <c r="I371" s="95" t="str">
        <f t="shared" si="27"/>
        <v>1.1</v>
      </c>
      <c r="J371" s="95" t="str">
        <f t="shared" si="27"/>
        <v>1.3</v>
      </c>
      <c r="K371" s="95" t="str">
        <f t="shared" si="27"/>
        <v>1.6</v>
      </c>
      <c r="L371" s="95" t="str">
        <f t="shared" si="27"/>
        <v>1.8</v>
      </c>
      <c r="M371" s="95" t="str">
        <f t="shared" si="27"/>
        <v>2.0</v>
      </c>
      <c r="N371" s="95" t="str">
        <f t="shared" si="27"/>
        <v>2.5</v>
      </c>
      <c r="O371" s="95" t="str">
        <f t="shared" si="27"/>
        <v>2.8</v>
      </c>
      <c r="P371" s="95" t="str">
        <f t="shared" si="27"/>
        <v>3.2</v>
      </c>
      <c r="Q371" s="95" t="str">
        <f t="shared" si="28"/>
        <v>3.2</v>
      </c>
      <c r="R371" s="95" t="str">
        <f t="shared" si="28"/>
        <v>3.6</v>
      </c>
      <c r="S371" s="95" t="str">
        <f t="shared" si="28"/>
        <v>4.0</v>
      </c>
      <c r="T371" s="95" t="str">
        <f t="shared" si="28"/>
        <v>4.5</v>
      </c>
      <c r="U371" s="95" t="str">
        <f t="shared" si="28"/>
        <v>5.0</v>
      </c>
      <c r="V371" s="95" t="str">
        <f t="shared" si="28"/>
        <v>5.7</v>
      </c>
      <c r="W371" s="95" t="str">
        <f t="shared" si="28"/>
        <v>5.7</v>
      </c>
      <c r="X371" s="95" t="str">
        <f t="shared" si="28"/>
        <v>6.3</v>
      </c>
      <c r="Y371" s="95" t="str">
        <f t="shared" si="28"/>
        <v>7.1</v>
      </c>
      <c r="Z371" s="95" t="str">
        <f t="shared" si="28"/>
        <v>7.1</v>
      </c>
      <c r="AA371" s="95" t="str">
        <f t="shared" si="29"/>
        <v>8.0</v>
      </c>
      <c r="AB371" s="95" t="str">
        <f t="shared" si="29"/>
        <v>8.0</v>
      </c>
      <c r="AC371" s="95" t="str">
        <f t="shared" si="29"/>
        <v>9.0</v>
      </c>
      <c r="AD371" s="95" t="str">
        <f t="shared" si="29"/>
        <v>10.1</v>
      </c>
      <c r="AE371" s="95" t="str">
        <f t="shared" si="29"/>
        <v>10.1</v>
      </c>
      <c r="AF371" s="95" t="str">
        <f t="shared" si="29"/>
        <v>11.3</v>
      </c>
      <c r="AG371" s="95" t="str">
        <f t="shared" si="29"/>
        <v>D</v>
      </c>
      <c r="AH371" s="72"/>
    </row>
    <row r="372" spans="1:34" ht="15" thickBot="1" x14ac:dyDescent="0.45">
      <c r="A372" s="29"/>
      <c r="B372" s="104"/>
      <c r="C372" s="330">
        <f t="shared" si="30"/>
        <v>32.808399999999999</v>
      </c>
      <c r="D372" s="331">
        <f t="shared" si="30"/>
        <v>65.616799999999998</v>
      </c>
      <c r="E372" s="323">
        <f t="shared" si="26"/>
        <v>10</v>
      </c>
      <c r="F372" s="324">
        <v>20</v>
      </c>
      <c r="G372" s="95">
        <f t="shared" si="27"/>
        <v>0.74753934607874106</v>
      </c>
      <c r="H372" s="95">
        <f t="shared" si="27"/>
        <v>0.92288808157869262</v>
      </c>
      <c r="I372" s="95" t="str">
        <f t="shared" si="27"/>
        <v>1.1</v>
      </c>
      <c r="J372" s="95" t="str">
        <f t="shared" si="27"/>
        <v>1.3</v>
      </c>
      <c r="K372" s="95" t="str">
        <f t="shared" si="27"/>
        <v>1.6</v>
      </c>
      <c r="L372" s="95" t="str">
        <f t="shared" si="27"/>
        <v>1.8</v>
      </c>
      <c r="M372" s="95" t="str">
        <f t="shared" si="27"/>
        <v>2.0</v>
      </c>
      <c r="N372" s="95" t="str">
        <f t="shared" si="27"/>
        <v>2.5</v>
      </c>
      <c r="O372" s="95" t="str">
        <f t="shared" si="27"/>
        <v>2.8</v>
      </c>
      <c r="P372" s="95" t="str">
        <f t="shared" si="27"/>
        <v>3.2</v>
      </c>
      <c r="Q372" s="95" t="str">
        <f t="shared" si="28"/>
        <v>3.2</v>
      </c>
      <c r="R372" s="95" t="str">
        <f t="shared" si="28"/>
        <v>3.6</v>
      </c>
      <c r="S372" s="95" t="str">
        <f t="shared" si="28"/>
        <v>4.0</v>
      </c>
      <c r="T372" s="95" t="str">
        <f t="shared" si="28"/>
        <v>4.5</v>
      </c>
      <c r="U372" s="95" t="str">
        <f t="shared" si="28"/>
        <v>5.0</v>
      </c>
      <c r="V372" s="95" t="str">
        <f t="shared" si="28"/>
        <v>5.7</v>
      </c>
      <c r="W372" s="95" t="str">
        <f t="shared" si="28"/>
        <v>5.7</v>
      </c>
      <c r="X372" s="95" t="str">
        <f t="shared" si="28"/>
        <v>6.3</v>
      </c>
      <c r="Y372" s="95" t="str">
        <f t="shared" si="28"/>
        <v>7.1</v>
      </c>
      <c r="Z372" s="95" t="str">
        <f t="shared" si="28"/>
        <v>7.1</v>
      </c>
      <c r="AA372" s="95" t="str">
        <f t="shared" si="29"/>
        <v>8.0</v>
      </c>
      <c r="AB372" s="95" t="str">
        <f t="shared" si="29"/>
        <v>8.0</v>
      </c>
      <c r="AC372" s="95" t="str">
        <f t="shared" si="29"/>
        <v>9.0</v>
      </c>
      <c r="AD372" s="95" t="str">
        <f t="shared" si="29"/>
        <v>9.0</v>
      </c>
      <c r="AE372" s="95" t="str">
        <f t="shared" si="29"/>
        <v>10.1</v>
      </c>
      <c r="AF372" s="95" t="str">
        <f t="shared" si="29"/>
        <v>10.1</v>
      </c>
      <c r="AG372" s="95" t="str">
        <f t="shared" si="29"/>
        <v>D</v>
      </c>
      <c r="AH372" s="72"/>
    </row>
    <row r="373" spans="1:34" ht="15" thickBot="1" x14ac:dyDescent="0.45">
      <c r="A373" s="29"/>
      <c r="B373" s="104"/>
      <c r="C373" s="332" t="s">
        <v>41</v>
      </c>
      <c r="D373" s="333" t="s">
        <v>42</v>
      </c>
      <c r="E373" s="325" t="s">
        <v>41</v>
      </c>
      <c r="F373" s="326" t="s">
        <v>42</v>
      </c>
      <c r="G373" s="327">
        <f>G$292</f>
        <v>9</v>
      </c>
      <c r="H373" s="327">
        <f t="shared" ref="H373:AG373" si="31">H$292</f>
        <v>10</v>
      </c>
      <c r="I373" s="327">
        <f t="shared" si="31"/>
        <v>11</v>
      </c>
      <c r="J373" s="327">
        <f t="shared" si="31"/>
        <v>12</v>
      </c>
      <c r="K373" s="327">
        <f t="shared" si="31"/>
        <v>13</v>
      </c>
      <c r="L373" s="327">
        <f t="shared" si="31"/>
        <v>14</v>
      </c>
      <c r="M373" s="327">
        <f t="shared" si="31"/>
        <v>15</v>
      </c>
      <c r="N373" s="327">
        <f t="shared" si="31"/>
        <v>16</v>
      </c>
      <c r="O373" s="327">
        <f t="shared" si="31"/>
        <v>17</v>
      </c>
      <c r="P373" s="327">
        <f t="shared" si="31"/>
        <v>18</v>
      </c>
      <c r="Q373" s="327">
        <f t="shared" si="31"/>
        <v>19</v>
      </c>
      <c r="R373" s="327">
        <f t="shared" si="31"/>
        <v>20</v>
      </c>
      <c r="S373" s="327">
        <f t="shared" si="31"/>
        <v>21</v>
      </c>
      <c r="T373" s="327">
        <f t="shared" si="31"/>
        <v>22</v>
      </c>
      <c r="U373" s="327">
        <f t="shared" si="31"/>
        <v>23</v>
      </c>
      <c r="V373" s="327">
        <f t="shared" si="31"/>
        <v>24</v>
      </c>
      <c r="W373" s="327">
        <f t="shared" si="31"/>
        <v>25</v>
      </c>
      <c r="X373" s="327">
        <f t="shared" si="31"/>
        <v>26</v>
      </c>
      <c r="Y373" s="327">
        <f t="shared" si="31"/>
        <v>27</v>
      </c>
      <c r="Z373" s="327">
        <f t="shared" si="31"/>
        <v>28</v>
      </c>
      <c r="AA373" s="327">
        <f t="shared" si="31"/>
        <v>29</v>
      </c>
      <c r="AB373" s="327">
        <f t="shared" si="31"/>
        <v>30</v>
      </c>
      <c r="AC373" s="327">
        <f t="shared" si="31"/>
        <v>31</v>
      </c>
      <c r="AD373" s="327">
        <f t="shared" si="31"/>
        <v>32</v>
      </c>
      <c r="AE373" s="327">
        <f t="shared" si="31"/>
        <v>33</v>
      </c>
      <c r="AF373" s="327">
        <f t="shared" si="31"/>
        <v>34</v>
      </c>
      <c r="AG373" s="327">
        <f t="shared" si="31"/>
        <v>35</v>
      </c>
      <c r="AH373" s="72"/>
    </row>
    <row r="374" spans="1:34" ht="15" customHeight="1" thickBot="1" x14ac:dyDescent="0.45">
      <c r="A374" s="29"/>
      <c r="B374" s="104"/>
      <c r="C374" s="22" t="s">
        <v>44</v>
      </c>
      <c r="D374" s="22" t="s">
        <v>44</v>
      </c>
      <c r="E374" s="90" t="s">
        <v>40</v>
      </c>
      <c r="F374" s="91" t="s">
        <v>40</v>
      </c>
      <c r="G374" s="111" t="s">
        <v>43</v>
      </c>
      <c r="H374" s="112"/>
      <c r="I374" s="112"/>
      <c r="J374" s="112"/>
      <c r="K374" s="112"/>
      <c r="L374" s="112"/>
      <c r="M374" s="112"/>
      <c r="N374" s="112"/>
      <c r="O374" s="112"/>
      <c r="P374" s="112"/>
      <c r="Q374" s="112"/>
      <c r="R374" s="112"/>
      <c r="S374" s="112"/>
      <c r="T374" s="112"/>
      <c r="U374" s="112"/>
      <c r="V374" s="112"/>
      <c r="W374" s="112"/>
      <c r="X374" s="112"/>
      <c r="Y374" s="112"/>
      <c r="Z374" s="112"/>
      <c r="AA374" s="112"/>
      <c r="AB374" s="112"/>
      <c r="AC374" s="112"/>
      <c r="AD374" s="112"/>
      <c r="AE374" s="112"/>
      <c r="AF374" s="112"/>
      <c r="AG374" s="113"/>
      <c r="AH374" s="72"/>
    </row>
    <row r="375" spans="1:34" ht="5.6" customHeight="1" thickBot="1" x14ac:dyDescent="0.45">
      <c r="A375" s="29"/>
      <c r="B375" s="104"/>
      <c r="C375" s="9"/>
      <c r="D375" s="9"/>
      <c r="E375" s="102"/>
      <c r="F375" s="102"/>
      <c r="G375" s="105"/>
      <c r="I375" s="105"/>
      <c r="J375" s="105"/>
      <c r="K375" s="105"/>
      <c r="L375" s="105"/>
      <c r="M375" s="105"/>
      <c r="N375" s="105"/>
      <c r="O375" s="105"/>
      <c r="P375" s="105"/>
      <c r="Q375" s="105"/>
      <c r="R375" s="105"/>
      <c r="S375" s="105"/>
      <c r="T375" s="105"/>
      <c r="U375" s="105"/>
      <c r="V375" s="105"/>
      <c r="W375" s="105"/>
      <c r="X375" s="105"/>
      <c r="Y375" s="105"/>
      <c r="Z375" s="105"/>
      <c r="AA375" s="105"/>
      <c r="AB375" s="105"/>
      <c r="AC375" s="105"/>
      <c r="AD375" s="105"/>
      <c r="AE375" s="105"/>
      <c r="AF375" s="105"/>
      <c r="AG375" s="105"/>
      <c r="AH375" s="72"/>
    </row>
    <row r="376" spans="1:34" ht="15.45" customHeight="1" thickBot="1" x14ac:dyDescent="0.45">
      <c r="A376" s="29"/>
      <c r="B376" s="104"/>
      <c r="C376" s="109"/>
      <c r="AE376" s="191" t="s">
        <v>386</v>
      </c>
      <c r="AF376" s="53">
        <f>$D$276</f>
        <v>5.4000000000000003E-3</v>
      </c>
      <c r="AG376" s="114" t="s">
        <v>50</v>
      </c>
      <c r="AH376" s="72"/>
    </row>
    <row r="377" spans="1:34" ht="15.45" customHeight="1" x14ac:dyDescent="0.4">
      <c r="A377" s="29"/>
      <c r="B377" s="104"/>
      <c r="C377" s="109"/>
      <c r="F377" s="115" t="s">
        <v>54</v>
      </c>
      <c r="AF377" s="107"/>
      <c r="AG377" s="106"/>
      <c r="AH377" s="72"/>
    </row>
    <row r="378" spans="1:34" ht="15.45" customHeight="1" x14ac:dyDescent="0.4">
      <c r="A378" s="29"/>
      <c r="B378" s="104"/>
      <c r="C378" s="109"/>
      <c r="F378" s="115" t="s">
        <v>52</v>
      </c>
      <c r="AF378" s="107"/>
      <c r="AG378" s="106"/>
      <c r="AH378" s="72"/>
    </row>
    <row r="379" spans="1:34" ht="15.45" customHeight="1" x14ac:dyDescent="0.4">
      <c r="A379" s="29"/>
      <c r="B379" s="104"/>
      <c r="C379" s="109"/>
      <c r="F379" s="115" t="s">
        <v>53</v>
      </c>
      <c r="AF379" s="107"/>
      <c r="AG379" s="106"/>
      <c r="AH379" s="72"/>
    </row>
    <row r="380" spans="1:34" ht="15.45" customHeight="1" x14ac:dyDescent="0.4">
      <c r="A380" s="29"/>
      <c r="B380" s="104"/>
      <c r="C380" s="109"/>
      <c r="F380" s="115"/>
      <c r="G380" s="41" t="s">
        <v>57</v>
      </c>
      <c r="AF380" s="107"/>
      <c r="AG380" s="106"/>
      <c r="AH380" s="72"/>
    </row>
    <row r="381" spans="1:34" ht="7.3" customHeight="1" x14ac:dyDescent="0.4">
      <c r="A381" s="29"/>
      <c r="B381" s="104"/>
      <c r="C381" s="109"/>
      <c r="AE381" s="107"/>
      <c r="AF381" s="36"/>
      <c r="AH381" s="72"/>
    </row>
    <row r="382" spans="1:34" x14ac:dyDescent="0.4">
      <c r="A382" s="29"/>
      <c r="B382" s="104"/>
      <c r="C382" s="109"/>
      <c r="D382" t="s">
        <v>55</v>
      </c>
      <c r="AH382" s="72"/>
    </row>
    <row r="383" spans="1:34" x14ac:dyDescent="0.4">
      <c r="A383" s="29"/>
      <c r="B383" s="104"/>
      <c r="C383" s="109"/>
      <c r="D383" t="s">
        <v>538</v>
      </c>
      <c r="AH383" s="72"/>
    </row>
    <row r="384" spans="1:34" x14ac:dyDescent="0.4">
      <c r="A384" s="29"/>
      <c r="B384" s="104"/>
      <c r="C384" s="109"/>
      <c r="D384" t="s">
        <v>56</v>
      </c>
      <c r="AH384" s="72"/>
    </row>
    <row r="385" spans="1:36" ht="6.9" customHeight="1" thickBot="1" x14ac:dyDescent="0.45">
      <c r="A385" s="29"/>
      <c r="B385" s="108"/>
      <c r="C385" s="110"/>
      <c r="D385" s="73"/>
      <c r="E385" s="73"/>
      <c r="F385" s="73"/>
      <c r="G385" s="73"/>
      <c r="H385" s="73"/>
      <c r="I385" s="73"/>
      <c r="J385" s="73"/>
      <c r="K385" s="73"/>
      <c r="L385" s="73"/>
      <c r="M385" s="73"/>
      <c r="N385" s="73"/>
      <c r="O385" s="73"/>
      <c r="P385" s="73"/>
      <c r="Q385" s="73"/>
      <c r="R385" s="73"/>
      <c r="S385" s="73"/>
      <c r="T385" s="73"/>
      <c r="U385" s="73"/>
      <c r="V385" s="73"/>
      <c r="W385" s="73"/>
      <c r="X385" s="73"/>
      <c r="Y385" s="73"/>
      <c r="Z385" s="73"/>
      <c r="AA385" s="73"/>
      <c r="AB385" s="73"/>
      <c r="AC385" s="73"/>
      <c r="AD385" s="73"/>
      <c r="AE385" s="73"/>
      <c r="AF385" s="73"/>
      <c r="AG385" s="73"/>
      <c r="AH385" s="74"/>
    </row>
    <row r="386" spans="1:36" x14ac:dyDescent="0.4">
      <c r="C386" s="3"/>
      <c r="D386" s="60"/>
      <c r="AH386" s="88"/>
      <c r="AI386" s="50"/>
    </row>
    <row r="387" spans="1:36" ht="15.9" x14ac:dyDescent="0.45">
      <c r="C387" s="3"/>
      <c r="D387" s="60"/>
      <c r="G387" t="s">
        <v>184</v>
      </c>
      <c r="AH387" s="88"/>
      <c r="AI387" s="50"/>
    </row>
    <row r="388" spans="1:36" x14ac:dyDescent="0.4">
      <c r="C388" s="3"/>
      <c r="D388" s="60"/>
      <c r="AH388" s="88"/>
      <c r="AI388" s="50"/>
    </row>
    <row r="389" spans="1:36" ht="15.9" x14ac:dyDescent="0.45">
      <c r="C389" s="3"/>
      <c r="D389" s="60"/>
      <c r="H389" s="121" t="s">
        <v>220</v>
      </c>
      <c r="K389" s="97" t="s">
        <v>235</v>
      </c>
      <c r="AH389" s="88"/>
      <c r="AI389" s="50"/>
    </row>
    <row r="390" spans="1:36" x14ac:dyDescent="0.4">
      <c r="C390" s="3"/>
      <c r="D390" s="60"/>
      <c r="H390" s="97"/>
      <c r="AH390" s="88"/>
      <c r="AI390" s="50"/>
    </row>
    <row r="391" spans="1:36" x14ac:dyDescent="0.4">
      <c r="C391" s="3"/>
      <c r="D391" s="60"/>
      <c r="G391" t="s">
        <v>234</v>
      </c>
      <c r="H391" s="97"/>
      <c r="AH391" s="88"/>
      <c r="AI391" s="50"/>
    </row>
    <row r="392" spans="1:36" x14ac:dyDescent="0.4">
      <c r="C392" s="3"/>
      <c r="D392" s="60"/>
      <c r="H392" s="97"/>
      <c r="AH392" s="88"/>
      <c r="AI392" s="50"/>
    </row>
    <row r="393" spans="1:36" ht="14.6" customHeight="1" x14ac:dyDescent="0.4">
      <c r="A393" s="29"/>
      <c r="B393" s="29"/>
      <c r="E393" s="162"/>
      <c r="F393" s="162"/>
      <c r="G393" s="162"/>
      <c r="H393" s="97" t="s">
        <v>45</v>
      </c>
      <c r="I393" s="162"/>
      <c r="J393" s="162"/>
      <c r="K393" s="162"/>
      <c r="L393" s="162"/>
      <c r="M393" s="162"/>
      <c r="N393" s="162"/>
      <c r="O393" s="162"/>
      <c r="P393" s="162"/>
      <c r="Q393" s="162"/>
      <c r="R393" s="162"/>
      <c r="S393" s="162"/>
      <c r="T393" s="162"/>
      <c r="U393" s="162"/>
      <c r="V393" s="162"/>
      <c r="W393" s="162"/>
      <c r="X393" s="162"/>
      <c r="AJ393" s="164"/>
    </row>
    <row r="394" spans="1:36" ht="14.6" customHeight="1" x14ac:dyDescent="0.4">
      <c r="A394" s="29"/>
      <c r="B394" s="29"/>
      <c r="E394" s="162"/>
      <c r="F394" s="162"/>
      <c r="G394" s="162"/>
      <c r="H394" s="162" t="s">
        <v>46</v>
      </c>
      <c r="I394" s="162"/>
      <c r="J394" s="162"/>
      <c r="K394" s="162"/>
      <c r="L394" s="162"/>
      <c r="M394" s="162"/>
      <c r="N394" s="162"/>
      <c r="O394" s="162"/>
      <c r="P394" s="162"/>
      <c r="Q394" s="162"/>
      <c r="R394" s="162"/>
      <c r="S394" s="162"/>
      <c r="T394" s="162"/>
      <c r="U394" s="162"/>
      <c r="V394" s="162"/>
      <c r="W394" s="162"/>
      <c r="X394" s="162"/>
      <c r="AJ394" s="164"/>
    </row>
    <row r="395" spans="1:36" ht="14.6" customHeight="1" x14ac:dyDescent="0.4">
      <c r="A395" s="29"/>
      <c r="B395" s="29"/>
      <c r="E395" s="162"/>
      <c r="F395" s="162"/>
      <c r="G395" s="162"/>
      <c r="H395" s="162"/>
      <c r="I395" s="162"/>
      <c r="J395" s="162"/>
      <c r="K395" s="162"/>
      <c r="L395" s="162"/>
      <c r="M395" s="162"/>
      <c r="N395" s="162"/>
      <c r="O395" s="162"/>
      <c r="P395" s="162"/>
      <c r="Q395" s="162"/>
      <c r="R395" s="162"/>
      <c r="S395" s="162"/>
      <c r="T395" s="162"/>
      <c r="U395" s="162"/>
      <c r="V395" s="162"/>
      <c r="W395" s="162"/>
      <c r="X395" s="162"/>
      <c r="AJ395" s="164"/>
    </row>
    <row r="396" spans="1:36" x14ac:dyDescent="0.4">
      <c r="C396" s="3"/>
      <c r="D396" s="60"/>
      <c r="H396" s="162"/>
      <c r="AH396" s="88"/>
      <c r="AI396" s="50"/>
    </row>
    <row r="397" spans="1:36" ht="9.9" customHeight="1" x14ac:dyDescent="0.4">
      <c r="C397" s="82"/>
      <c r="D397" s="82"/>
      <c r="E397" s="82"/>
      <c r="F397" s="152"/>
      <c r="G397" s="82"/>
      <c r="H397" s="82"/>
      <c r="I397" s="82"/>
      <c r="J397" s="82"/>
      <c r="K397" s="82"/>
      <c r="L397" s="82"/>
      <c r="M397" s="82"/>
      <c r="N397" s="82"/>
      <c r="O397" s="82"/>
      <c r="P397" s="82"/>
      <c r="Q397" s="82"/>
      <c r="R397" s="82"/>
      <c r="S397" s="82"/>
      <c r="T397" s="82"/>
      <c r="U397" s="82"/>
      <c r="V397" s="82"/>
      <c r="W397" s="82"/>
      <c r="X397" s="82"/>
      <c r="Y397" s="82"/>
      <c r="Z397" s="82"/>
      <c r="AA397" s="82"/>
      <c r="AB397" s="82"/>
      <c r="AC397" s="82"/>
      <c r="AD397" s="82"/>
      <c r="AE397" s="82"/>
      <c r="AF397" s="82"/>
      <c r="AG397" s="82"/>
      <c r="AH397" s="82"/>
    </row>
    <row r="398" spans="1:36" ht="11.15" customHeight="1" x14ac:dyDescent="0.4">
      <c r="F398" s="41"/>
    </row>
    <row r="399" spans="1:36" ht="20.149999999999999" x14ac:dyDescent="0.4">
      <c r="A399" s="29"/>
      <c r="B399" s="29"/>
      <c r="C399" s="79"/>
      <c r="D399" s="154" t="s">
        <v>317</v>
      </c>
    </row>
    <row r="400" spans="1:36" ht="15.9" x14ac:dyDescent="0.4">
      <c r="A400" s="29"/>
      <c r="B400" s="29"/>
      <c r="C400" s="79"/>
      <c r="D400" s="155" t="s">
        <v>204</v>
      </c>
    </row>
    <row r="401" spans="1:33" ht="11.6" customHeight="1" x14ac:dyDescent="0.4">
      <c r="A401" s="29"/>
      <c r="B401" s="29"/>
      <c r="C401" s="79"/>
      <c r="D401" s="61"/>
    </row>
    <row r="402" spans="1:33" ht="14.6" customHeight="1" x14ac:dyDescent="0.45">
      <c r="A402" s="29"/>
      <c r="B402" s="29"/>
      <c r="C402" s="79"/>
      <c r="D402" s="84" t="s">
        <v>185</v>
      </c>
      <c r="E402" s="49"/>
      <c r="F402" s="49"/>
      <c r="G402" s="49"/>
      <c r="H402" s="49"/>
      <c r="I402" s="49"/>
      <c r="J402" s="49"/>
      <c r="K402" s="49"/>
      <c r="L402" s="49"/>
      <c r="M402" s="49"/>
      <c r="N402" s="49"/>
      <c r="O402" s="49"/>
      <c r="P402" s="49"/>
      <c r="Q402" s="49"/>
      <c r="R402" s="49"/>
      <c r="S402" s="49"/>
      <c r="T402" s="49"/>
      <c r="U402" s="49"/>
      <c r="V402" s="49"/>
      <c r="W402" s="49"/>
      <c r="X402" s="49"/>
      <c r="Y402" s="49"/>
      <c r="Z402" s="49"/>
      <c r="AA402" s="49"/>
      <c r="AB402" s="49"/>
      <c r="AC402" s="49"/>
      <c r="AD402" s="49"/>
      <c r="AE402" s="49"/>
      <c r="AF402" s="49"/>
      <c r="AG402" s="49"/>
    </row>
    <row r="403" spans="1:33" ht="14.6" customHeight="1" x14ac:dyDescent="0.45">
      <c r="A403" s="29"/>
      <c r="B403" s="29"/>
      <c r="C403" s="79"/>
      <c r="D403" s="84" t="s">
        <v>209</v>
      </c>
      <c r="E403" s="49"/>
      <c r="F403" s="49"/>
      <c r="G403" s="49"/>
      <c r="H403" s="49"/>
      <c r="I403" s="49"/>
      <c r="J403" s="49"/>
      <c r="K403" s="49"/>
      <c r="L403" s="49"/>
      <c r="M403" s="49"/>
      <c r="N403" s="49"/>
      <c r="O403" s="49"/>
      <c r="P403" s="49"/>
      <c r="Q403" s="49"/>
      <c r="R403" s="49"/>
      <c r="S403" s="49"/>
      <c r="T403" s="49"/>
      <c r="U403" s="49"/>
      <c r="V403" s="49"/>
      <c r="W403" s="49"/>
      <c r="X403" s="49"/>
      <c r="Y403" s="49"/>
      <c r="Z403" s="49"/>
      <c r="AA403" s="49"/>
      <c r="AB403" s="49"/>
      <c r="AC403" s="49"/>
      <c r="AD403" s="49"/>
      <c r="AE403" s="49"/>
      <c r="AF403" s="49"/>
      <c r="AG403" s="49"/>
    </row>
    <row r="404" spans="1:33" ht="14.6" customHeight="1" x14ac:dyDescent="0.45">
      <c r="A404" s="29"/>
      <c r="B404" s="29"/>
      <c r="C404" s="79"/>
      <c r="D404" s="84" t="s">
        <v>215</v>
      </c>
      <c r="E404" s="49"/>
      <c r="F404" s="49"/>
      <c r="G404" s="49"/>
      <c r="H404" s="49"/>
      <c r="I404" s="49"/>
      <c r="J404" s="49"/>
      <c r="K404" s="49"/>
      <c r="L404" s="49"/>
      <c r="M404" s="49"/>
      <c r="N404" s="49"/>
      <c r="O404" s="49"/>
      <c r="P404" s="49"/>
      <c r="Q404" s="49"/>
      <c r="R404" s="49"/>
      <c r="S404" s="49"/>
      <c r="T404" s="49"/>
      <c r="U404" s="49"/>
      <c r="V404" s="49"/>
      <c r="W404" s="49"/>
      <c r="X404" s="49"/>
      <c r="Y404" s="49"/>
      <c r="Z404" s="49"/>
      <c r="AA404" s="49"/>
      <c r="AB404" s="49"/>
      <c r="AC404" s="49"/>
      <c r="AD404" s="49"/>
      <c r="AE404" s="49"/>
      <c r="AF404" s="49"/>
      <c r="AG404" s="49"/>
    </row>
    <row r="405" spans="1:33" ht="7.3" customHeight="1" x14ac:dyDescent="0.45">
      <c r="A405" s="29"/>
      <c r="B405" s="29"/>
      <c r="C405" s="79"/>
      <c r="D405" s="47"/>
      <c r="E405" s="35"/>
      <c r="F405" s="49"/>
      <c r="G405" s="49"/>
      <c r="H405" s="49"/>
      <c r="I405" s="49"/>
      <c r="K405" s="49"/>
      <c r="L405" s="49"/>
      <c r="M405" s="49"/>
      <c r="O405" s="49"/>
      <c r="P405" s="49"/>
      <c r="Q405" s="49"/>
      <c r="R405" s="4"/>
      <c r="S405" s="49"/>
      <c r="T405" s="49"/>
      <c r="U405" s="49"/>
      <c r="V405" s="49"/>
      <c r="W405" s="49"/>
      <c r="X405" s="49"/>
      <c r="Y405" s="49"/>
      <c r="Z405" s="49"/>
      <c r="AA405" s="49"/>
      <c r="AB405" s="49"/>
      <c r="AC405" s="49"/>
      <c r="AD405" s="49"/>
      <c r="AE405" s="49"/>
      <c r="AF405" s="49"/>
      <c r="AG405" s="49"/>
    </row>
    <row r="406" spans="1:33" ht="14.6" customHeight="1" x14ac:dyDescent="0.45">
      <c r="A406" s="29"/>
      <c r="B406" s="29"/>
      <c r="C406" s="79"/>
      <c r="D406" s="47"/>
      <c r="E406" s="96" t="s">
        <v>210</v>
      </c>
      <c r="F406" s="49"/>
      <c r="G406" s="49"/>
      <c r="H406" s="49"/>
      <c r="I406" s="49"/>
      <c r="J406" s="49"/>
      <c r="K406" s="49"/>
      <c r="L406" s="49"/>
      <c r="M406" s="49"/>
      <c r="N406" s="49"/>
      <c r="O406" s="49"/>
      <c r="P406" s="49"/>
      <c r="Q406" s="49"/>
      <c r="R406" s="49"/>
      <c r="S406" s="49"/>
      <c r="T406" s="49"/>
      <c r="U406" s="49"/>
      <c r="V406" s="49"/>
      <c r="W406" s="49"/>
      <c r="X406" s="49"/>
      <c r="Y406" s="49"/>
      <c r="Z406" s="49"/>
      <c r="AA406" s="49"/>
      <c r="AB406" s="49"/>
      <c r="AC406" s="49"/>
      <c r="AD406" s="49"/>
      <c r="AE406" s="49"/>
      <c r="AF406" s="49"/>
      <c r="AG406" s="49"/>
    </row>
    <row r="407" spans="1:33" ht="14.6" customHeight="1" x14ac:dyDescent="0.45">
      <c r="A407" s="29"/>
      <c r="B407" s="29"/>
      <c r="C407" s="79"/>
      <c r="D407" s="47"/>
      <c r="E407" s="135" t="s">
        <v>208</v>
      </c>
      <c r="F407" s="49"/>
      <c r="G407" s="49"/>
      <c r="H407" s="49"/>
      <c r="I407" s="49"/>
      <c r="J407" s="49"/>
      <c r="K407" s="49"/>
      <c r="L407" s="49"/>
      <c r="M407" s="49"/>
      <c r="N407" s="49"/>
      <c r="O407" s="49"/>
      <c r="P407" s="49"/>
      <c r="Q407" s="49"/>
      <c r="R407" s="49"/>
      <c r="S407" s="49"/>
      <c r="T407" s="49"/>
      <c r="U407" s="49"/>
      <c r="V407" s="49"/>
      <c r="W407" s="49"/>
      <c r="X407" s="49"/>
      <c r="Y407" s="49"/>
      <c r="Z407" s="49"/>
      <c r="AA407" s="49"/>
      <c r="AB407" s="49"/>
      <c r="AC407" s="49"/>
      <c r="AD407" s="49"/>
      <c r="AE407" s="49"/>
      <c r="AF407" s="49"/>
      <c r="AG407" s="49"/>
    </row>
    <row r="408" spans="1:33" ht="14.6" customHeight="1" x14ac:dyDescent="0.45">
      <c r="A408" s="29"/>
      <c r="B408" s="29"/>
      <c r="C408" s="79"/>
      <c r="D408" s="47"/>
      <c r="E408" s="96" t="s">
        <v>211</v>
      </c>
      <c r="F408" s="49"/>
      <c r="G408" s="49"/>
      <c r="H408" s="49"/>
      <c r="I408" s="49"/>
      <c r="J408" s="49"/>
      <c r="K408" s="49"/>
      <c r="L408" s="49"/>
      <c r="M408" s="49"/>
      <c r="N408" s="49"/>
      <c r="O408" s="49"/>
      <c r="P408" s="49"/>
      <c r="Q408" s="49"/>
      <c r="R408" s="49"/>
      <c r="S408" s="49"/>
      <c r="T408" s="49"/>
      <c r="U408" s="49"/>
      <c r="V408" s="49"/>
      <c r="W408" s="49"/>
      <c r="X408" s="49"/>
      <c r="Y408" s="49"/>
      <c r="Z408" s="49"/>
      <c r="AA408" s="49"/>
      <c r="AB408" s="49"/>
      <c r="AC408" s="49"/>
      <c r="AD408" s="49"/>
      <c r="AE408" s="49"/>
      <c r="AF408" s="49"/>
      <c r="AG408" s="49"/>
    </row>
    <row r="409" spans="1:33" ht="14.6" customHeight="1" x14ac:dyDescent="0.45">
      <c r="A409" s="29"/>
      <c r="B409" s="29"/>
      <c r="C409" s="79"/>
      <c r="D409" s="47"/>
      <c r="E409" s="96"/>
      <c r="F409" s="49"/>
      <c r="G409" s="49"/>
      <c r="H409" s="49"/>
      <c r="I409" s="49"/>
      <c r="J409" s="49"/>
      <c r="K409" s="49"/>
      <c r="L409" s="49"/>
      <c r="M409" s="49"/>
      <c r="N409" s="49"/>
      <c r="O409" s="49"/>
      <c r="P409" s="49"/>
      <c r="Q409" s="49"/>
      <c r="R409" s="49"/>
      <c r="S409" s="49"/>
      <c r="T409" s="49"/>
      <c r="U409" s="49"/>
      <c r="V409" s="49"/>
      <c r="W409" s="49"/>
      <c r="X409" s="49"/>
      <c r="Y409" s="49"/>
      <c r="Z409" s="49"/>
      <c r="AA409" s="49"/>
      <c r="AB409" s="49"/>
      <c r="AC409" s="49"/>
      <c r="AD409" s="49"/>
      <c r="AE409" s="49"/>
      <c r="AF409" s="49"/>
      <c r="AG409" s="49"/>
    </row>
    <row r="410" spans="1:33" ht="14.6" customHeight="1" x14ac:dyDescent="0.45">
      <c r="A410" s="29"/>
      <c r="B410" s="29"/>
      <c r="C410" s="79"/>
      <c r="D410" s="47"/>
      <c r="F410" s="161" t="s">
        <v>212</v>
      </c>
      <c r="G410" s="49"/>
      <c r="H410" s="49"/>
      <c r="I410" s="49"/>
      <c r="K410" s="49"/>
      <c r="L410" s="49"/>
      <c r="M410" s="49"/>
      <c r="O410" s="49"/>
      <c r="P410" s="49"/>
      <c r="Q410" s="49"/>
      <c r="R410" s="4"/>
      <c r="S410" s="49"/>
      <c r="T410" s="49"/>
      <c r="U410" s="49"/>
      <c r="V410" s="49"/>
      <c r="W410" s="49"/>
      <c r="X410" s="49"/>
      <c r="Y410" s="49"/>
      <c r="Z410" s="49"/>
      <c r="AA410" s="49"/>
      <c r="AB410" s="49"/>
      <c r="AC410" s="49"/>
      <c r="AD410" s="49"/>
      <c r="AE410" s="49"/>
      <c r="AF410" s="49"/>
      <c r="AG410" s="49"/>
    </row>
    <row r="411" spans="1:33" ht="14.6" customHeight="1" x14ac:dyDescent="0.45">
      <c r="A411" s="29"/>
      <c r="B411" s="29"/>
      <c r="C411" s="79"/>
      <c r="D411" s="47"/>
      <c r="E411" s="156"/>
      <c r="F411" s="49"/>
      <c r="G411" s="4" t="s">
        <v>37</v>
      </c>
      <c r="H411" s="49"/>
      <c r="I411" s="49"/>
      <c r="K411" s="49"/>
      <c r="L411" s="49"/>
      <c r="M411" s="49"/>
      <c r="O411" s="49"/>
      <c r="P411" s="49"/>
      <c r="Q411" s="49"/>
      <c r="S411" s="49"/>
      <c r="T411" s="49"/>
      <c r="U411" s="49"/>
      <c r="V411" s="49"/>
      <c r="W411" s="49"/>
      <c r="X411" s="49"/>
      <c r="Y411" s="49"/>
      <c r="Z411" s="49"/>
      <c r="AA411" s="49"/>
      <c r="AB411" s="49"/>
      <c r="AC411" s="49"/>
      <c r="AD411" s="49"/>
      <c r="AE411" s="49"/>
      <c r="AF411" s="49"/>
      <c r="AG411" s="49"/>
    </row>
    <row r="412" spans="1:33" ht="14.6" customHeight="1" x14ac:dyDescent="0.45">
      <c r="A412" s="29"/>
      <c r="B412" s="29"/>
      <c r="C412" s="79"/>
      <c r="D412" s="47"/>
      <c r="E412" s="156"/>
      <c r="F412" s="47" t="s">
        <v>213</v>
      </c>
      <c r="G412" s="4"/>
      <c r="H412" s="49"/>
      <c r="I412" s="49"/>
      <c r="K412" s="49"/>
      <c r="L412" s="49"/>
      <c r="M412" s="49"/>
      <c r="O412" s="49"/>
      <c r="P412" s="49"/>
      <c r="Q412" s="49"/>
      <c r="S412" s="49"/>
      <c r="T412" s="49"/>
      <c r="U412" s="49"/>
      <c r="V412" s="49"/>
      <c r="W412" s="49"/>
      <c r="X412" s="49"/>
      <c r="Y412" s="49"/>
      <c r="Z412" s="49"/>
      <c r="AA412" s="49"/>
      <c r="AB412" s="49"/>
      <c r="AC412" s="49"/>
      <c r="AD412" s="49"/>
      <c r="AE412" s="49"/>
      <c r="AF412" s="49"/>
      <c r="AG412" s="49"/>
    </row>
    <row r="413" spans="1:33" ht="14.15" customHeight="1" x14ac:dyDescent="0.45">
      <c r="A413" s="29"/>
      <c r="B413" s="29"/>
      <c r="C413" s="79"/>
      <c r="D413" s="47"/>
      <c r="E413" s="49"/>
      <c r="F413" s="49"/>
      <c r="G413" s="49"/>
      <c r="H413" s="49"/>
      <c r="I413" s="49"/>
      <c r="J413" s="49"/>
      <c r="K413" s="49"/>
      <c r="L413" s="49"/>
      <c r="M413" s="49"/>
      <c r="N413" s="49"/>
      <c r="O413" s="49"/>
      <c r="P413" s="49"/>
      <c r="Q413" s="49"/>
      <c r="R413" s="49"/>
      <c r="S413" s="49"/>
      <c r="T413" s="49"/>
      <c r="U413" s="49"/>
      <c r="V413" s="49"/>
      <c r="W413" s="49"/>
      <c r="X413" s="49"/>
      <c r="Y413" s="49"/>
      <c r="Z413" s="49"/>
      <c r="AA413" s="49"/>
      <c r="AB413" s="49"/>
      <c r="AC413" s="49"/>
      <c r="AD413" s="49"/>
      <c r="AE413" s="49"/>
      <c r="AF413" s="49"/>
      <c r="AG413" s="49"/>
    </row>
    <row r="414" spans="1:33" ht="14.6" customHeight="1" x14ac:dyDescent="0.45">
      <c r="A414" s="29"/>
      <c r="B414" s="29"/>
      <c r="C414" s="79"/>
      <c r="D414" s="84" t="s">
        <v>198</v>
      </c>
      <c r="E414" s="49"/>
      <c r="F414" s="49"/>
      <c r="G414" s="49"/>
      <c r="H414" s="49"/>
      <c r="I414" s="49"/>
      <c r="J414" s="49"/>
      <c r="K414" s="49"/>
      <c r="L414" s="49"/>
      <c r="M414" s="49"/>
      <c r="N414" s="49"/>
      <c r="O414" s="49"/>
      <c r="P414" s="49"/>
      <c r="Q414" s="49"/>
      <c r="R414" s="49"/>
      <c r="S414" s="49"/>
      <c r="T414" s="49"/>
      <c r="U414" s="49"/>
      <c r="V414" s="49"/>
      <c r="W414" s="49"/>
      <c r="X414" s="49"/>
      <c r="Y414" s="49"/>
      <c r="Z414" s="49"/>
      <c r="AA414" s="49"/>
      <c r="AB414" s="49"/>
      <c r="AC414" s="49"/>
      <c r="AD414" s="49"/>
      <c r="AE414" s="49"/>
      <c r="AF414" s="49"/>
      <c r="AG414" s="49"/>
    </row>
    <row r="415" spans="1:33" ht="14.6" customHeight="1" x14ac:dyDescent="0.45">
      <c r="A415" s="29"/>
      <c r="B415" s="29"/>
      <c r="C415" s="79"/>
      <c r="D415" s="78" t="s">
        <v>214</v>
      </c>
      <c r="E415" s="49"/>
      <c r="F415" s="49"/>
      <c r="G415" s="49"/>
      <c r="H415" s="49"/>
      <c r="I415" s="49"/>
      <c r="J415" s="49"/>
      <c r="K415" s="49"/>
      <c r="L415" s="49"/>
      <c r="M415" s="49"/>
      <c r="N415" s="49"/>
      <c r="O415" s="49"/>
      <c r="P415" s="49"/>
      <c r="Q415" s="49"/>
      <c r="R415" s="49"/>
      <c r="S415" s="49"/>
      <c r="T415" s="49"/>
      <c r="U415" s="49"/>
      <c r="V415" s="49"/>
      <c r="W415" s="49"/>
      <c r="X415" s="49"/>
      <c r="Y415" s="49"/>
      <c r="Z415" s="49"/>
      <c r="AA415" s="49"/>
      <c r="AB415" s="49"/>
      <c r="AC415" s="49"/>
      <c r="AD415" s="49"/>
      <c r="AE415" s="49"/>
      <c r="AF415" s="49"/>
      <c r="AG415" s="49"/>
    </row>
    <row r="416" spans="1:33" ht="14.6" customHeight="1" x14ac:dyDescent="0.5">
      <c r="A416" s="29"/>
      <c r="B416" s="29"/>
      <c r="C416" s="79"/>
      <c r="D416" s="75" t="s">
        <v>206</v>
      </c>
      <c r="E416" s="49"/>
      <c r="F416" s="49"/>
      <c r="G416" s="49"/>
      <c r="H416" s="49"/>
      <c r="I416" s="49"/>
      <c r="J416" s="49"/>
      <c r="K416" s="49"/>
      <c r="L416" s="49"/>
      <c r="M416" s="49"/>
      <c r="N416" s="49"/>
      <c r="O416" s="49"/>
      <c r="P416" s="49"/>
      <c r="Q416" s="49"/>
      <c r="R416" s="49"/>
      <c r="S416" s="49"/>
      <c r="T416" s="49"/>
      <c r="U416" s="49"/>
      <c r="V416" s="49"/>
      <c r="W416" s="49"/>
      <c r="X416" s="49"/>
      <c r="Y416" s="49"/>
      <c r="Z416" s="49"/>
      <c r="AA416" s="49"/>
      <c r="AB416" s="49"/>
      <c r="AC416" s="49"/>
      <c r="AD416" s="49"/>
      <c r="AE416" s="49"/>
      <c r="AF416" s="49"/>
      <c r="AG416" s="49"/>
    </row>
    <row r="417" spans="1:33" ht="14.6" customHeight="1" x14ac:dyDescent="0.45">
      <c r="A417" s="29"/>
      <c r="B417" s="29"/>
      <c r="C417" s="79"/>
      <c r="D417" s="78"/>
      <c r="E417" s="49"/>
      <c r="F417" s="49"/>
      <c r="G417" s="49"/>
      <c r="H417" s="49"/>
      <c r="I417" s="49"/>
      <c r="J417" s="49"/>
      <c r="K417" s="49"/>
      <c r="L417" s="49"/>
      <c r="M417" s="49"/>
      <c r="N417" s="49"/>
      <c r="O417" s="49"/>
      <c r="P417" s="49"/>
      <c r="Q417" s="49"/>
      <c r="R417" s="49"/>
      <c r="S417" s="49"/>
      <c r="T417" s="49"/>
      <c r="U417" s="49"/>
      <c r="V417" s="49"/>
      <c r="W417" s="49"/>
      <c r="X417" s="49"/>
      <c r="Y417" s="49"/>
      <c r="Z417" s="49"/>
      <c r="AA417" s="49"/>
      <c r="AB417" s="49"/>
      <c r="AC417" s="49"/>
      <c r="AD417" s="49"/>
      <c r="AE417" s="49"/>
      <c r="AF417" s="49"/>
      <c r="AG417" s="49"/>
    </row>
    <row r="418" spans="1:33" ht="14.6" customHeight="1" x14ac:dyDescent="0.45">
      <c r="A418" s="29"/>
      <c r="B418" s="29"/>
      <c r="C418" s="79"/>
      <c r="E418" s="96" t="s">
        <v>199</v>
      </c>
      <c r="F418" s="49"/>
      <c r="G418" s="49"/>
      <c r="H418" s="49"/>
      <c r="I418" s="49"/>
      <c r="J418" s="49"/>
      <c r="K418" s="49"/>
      <c r="L418" s="49"/>
      <c r="M418" s="49"/>
      <c r="N418" s="49"/>
      <c r="O418" s="49"/>
      <c r="P418" s="49"/>
      <c r="Q418" s="49"/>
      <c r="R418" s="49"/>
      <c r="S418" s="49"/>
      <c r="T418" s="49"/>
      <c r="U418" s="49"/>
      <c r="V418" s="49"/>
      <c r="W418" s="49"/>
      <c r="X418" s="49"/>
      <c r="Y418" s="49"/>
      <c r="Z418" s="49"/>
      <c r="AA418" s="49"/>
      <c r="AB418" s="49"/>
      <c r="AC418" s="49"/>
      <c r="AD418" s="49"/>
      <c r="AE418" s="49"/>
      <c r="AF418" s="49"/>
      <c r="AG418" s="49"/>
    </row>
    <row r="419" spans="1:33" ht="14.6" customHeight="1" x14ac:dyDescent="0.45">
      <c r="A419" s="29"/>
      <c r="B419" s="29"/>
      <c r="C419" s="79"/>
      <c r="E419" s="96" t="s">
        <v>200</v>
      </c>
      <c r="F419" s="49"/>
      <c r="G419" s="49"/>
      <c r="H419" s="49"/>
      <c r="I419" s="49"/>
      <c r="J419" s="49"/>
      <c r="K419" s="49"/>
      <c r="L419" s="49"/>
      <c r="M419" s="49"/>
      <c r="N419" s="49"/>
      <c r="O419" s="49"/>
      <c r="P419" s="49"/>
      <c r="Q419" s="49"/>
      <c r="R419" s="49"/>
      <c r="S419" s="49"/>
      <c r="T419" s="49"/>
      <c r="U419" s="49"/>
      <c r="V419" s="49"/>
      <c r="W419" s="49"/>
      <c r="X419" s="49"/>
      <c r="Y419" s="49"/>
      <c r="Z419" s="49"/>
      <c r="AA419" s="49"/>
      <c r="AB419" s="49"/>
      <c r="AC419" s="49"/>
      <c r="AD419" s="49"/>
      <c r="AE419" s="49"/>
      <c r="AF419" s="49"/>
      <c r="AG419" s="49"/>
    </row>
    <row r="420" spans="1:33" ht="14.6" customHeight="1" x14ac:dyDescent="0.45">
      <c r="A420" s="29"/>
      <c r="B420" s="29"/>
      <c r="C420" s="79"/>
      <c r="D420" s="47"/>
      <c r="E420" s="49"/>
      <c r="F420" s="49"/>
      <c r="G420" s="49"/>
      <c r="H420" s="49"/>
      <c r="I420" s="49"/>
      <c r="J420" s="49"/>
      <c r="K420" s="49"/>
      <c r="L420" s="49"/>
      <c r="M420" s="49"/>
      <c r="N420" s="49"/>
      <c r="O420" s="49"/>
      <c r="P420" s="49"/>
      <c r="Q420" s="49"/>
      <c r="R420" s="49"/>
      <c r="S420" s="49"/>
      <c r="T420" s="49"/>
      <c r="U420" s="49"/>
      <c r="V420" s="49"/>
      <c r="W420" s="49"/>
      <c r="X420" s="49"/>
      <c r="Y420" s="49"/>
      <c r="Z420" s="49"/>
      <c r="AA420" s="49"/>
      <c r="AB420" s="49"/>
      <c r="AC420" s="49"/>
      <c r="AD420" s="49"/>
      <c r="AE420" s="49"/>
      <c r="AF420" s="49"/>
      <c r="AG420" s="49"/>
    </row>
    <row r="421" spans="1:33" ht="14.6" customHeight="1" x14ac:dyDescent="0.45">
      <c r="A421" s="29"/>
      <c r="B421" s="29"/>
      <c r="C421" s="79"/>
      <c r="D421" s="84" t="s">
        <v>186</v>
      </c>
      <c r="E421" s="49"/>
      <c r="F421" s="49"/>
      <c r="G421" s="49"/>
      <c r="H421" s="49"/>
      <c r="I421" s="49"/>
      <c r="J421" s="49"/>
      <c r="K421" s="49"/>
      <c r="L421" s="49"/>
      <c r="M421" s="49"/>
      <c r="N421" s="49"/>
      <c r="O421" s="49"/>
      <c r="P421" s="49"/>
      <c r="Q421" s="49"/>
      <c r="R421" s="49"/>
      <c r="S421" s="49"/>
      <c r="T421" s="49"/>
      <c r="U421" s="49"/>
      <c r="V421" s="49"/>
      <c r="W421" s="49"/>
      <c r="X421" s="49"/>
      <c r="Y421" s="49"/>
      <c r="Z421" s="49"/>
      <c r="AA421" s="49"/>
      <c r="AB421" s="49"/>
      <c r="AC421" s="49"/>
      <c r="AD421" s="49"/>
      <c r="AE421" s="49"/>
      <c r="AF421" s="49"/>
      <c r="AG421" s="49"/>
    </row>
    <row r="422" spans="1:33" ht="14.6" customHeight="1" x14ac:dyDescent="0.5">
      <c r="A422" s="29"/>
      <c r="B422" s="29"/>
      <c r="C422" s="79"/>
      <c r="D422" s="75" t="s">
        <v>207</v>
      </c>
      <c r="F422" s="88"/>
      <c r="G422" s="50"/>
      <c r="H422" s="50"/>
      <c r="J422" s="50"/>
      <c r="K422" s="50"/>
      <c r="L422" s="50"/>
      <c r="M422" s="50"/>
      <c r="N422" s="50"/>
      <c r="O422" s="50"/>
      <c r="P422" s="50"/>
      <c r="Q422" s="50"/>
      <c r="R422" s="50"/>
      <c r="S422" s="50"/>
      <c r="T422" s="50"/>
      <c r="U422" s="50"/>
      <c r="V422" s="50"/>
      <c r="W422" s="50"/>
      <c r="X422" s="50"/>
      <c r="Y422" s="50"/>
      <c r="Z422" s="50"/>
      <c r="AA422" s="50"/>
      <c r="AB422" s="50"/>
      <c r="AC422" s="50"/>
      <c r="AD422" s="50"/>
      <c r="AE422" s="50"/>
      <c r="AF422" s="50"/>
    </row>
    <row r="423" spans="1:33" ht="14.6" customHeight="1" x14ac:dyDescent="0.4">
      <c r="A423" s="29"/>
      <c r="B423" s="29"/>
      <c r="C423" s="79"/>
      <c r="D423" s="88"/>
      <c r="F423" s="88"/>
      <c r="G423" s="50"/>
      <c r="H423" s="50"/>
      <c r="J423" s="50"/>
      <c r="K423" s="50"/>
      <c r="L423" s="50"/>
      <c r="M423" s="50"/>
      <c r="N423" s="50"/>
      <c r="O423" s="50"/>
      <c r="P423" s="50"/>
      <c r="Q423" s="50"/>
      <c r="R423" s="50"/>
      <c r="S423" s="50"/>
      <c r="T423" s="50"/>
      <c r="U423" s="50"/>
      <c r="V423" s="50"/>
      <c r="W423" s="50"/>
      <c r="X423" s="50"/>
      <c r="Y423" s="50"/>
      <c r="Z423" s="50"/>
      <c r="AA423" s="50"/>
      <c r="AB423" s="50"/>
      <c r="AC423" s="50"/>
      <c r="AD423" s="50"/>
      <c r="AE423" s="50"/>
      <c r="AF423" s="50"/>
    </row>
    <row r="424" spans="1:33" ht="14.6" customHeight="1" x14ac:dyDescent="0.45">
      <c r="A424" s="29"/>
      <c r="B424" s="29"/>
      <c r="C424" s="79"/>
      <c r="D424" s="84" t="s">
        <v>205</v>
      </c>
      <c r="E424" s="1"/>
      <c r="F424" s="88"/>
      <c r="G424" s="50"/>
      <c r="H424" s="50"/>
      <c r="J424" s="50"/>
      <c r="K424" s="50"/>
      <c r="L424" s="50"/>
      <c r="M424" s="50"/>
      <c r="N424" s="50"/>
      <c r="O424" s="50"/>
      <c r="P424" s="50"/>
      <c r="Q424" s="50"/>
      <c r="R424" s="50"/>
      <c r="S424" s="50"/>
      <c r="T424" s="50"/>
      <c r="U424" s="50"/>
      <c r="V424" s="50"/>
      <c r="W424" s="50"/>
      <c r="X424" s="50"/>
      <c r="Y424" s="50"/>
      <c r="Z424" s="50"/>
      <c r="AA424" s="50"/>
      <c r="AB424" s="50"/>
      <c r="AC424" s="50"/>
      <c r="AD424" s="50"/>
      <c r="AE424" s="50"/>
      <c r="AF424" s="50"/>
    </row>
    <row r="425" spans="1:33" ht="14.6" customHeight="1" x14ac:dyDescent="0.45">
      <c r="A425" s="29"/>
      <c r="B425" s="29"/>
      <c r="C425" s="79"/>
      <c r="D425" s="84" t="s">
        <v>187</v>
      </c>
      <c r="E425" s="1"/>
      <c r="F425" s="88"/>
      <c r="G425" s="50"/>
      <c r="H425" s="50"/>
      <c r="J425" s="50"/>
      <c r="K425" s="50"/>
      <c r="L425" s="50"/>
      <c r="M425" s="50"/>
      <c r="N425" s="50"/>
      <c r="O425" s="50"/>
      <c r="P425" s="50"/>
      <c r="Q425" s="50"/>
      <c r="R425" s="50"/>
      <c r="S425" s="50"/>
      <c r="T425" s="50"/>
      <c r="U425" s="50"/>
      <c r="V425" s="50"/>
      <c r="W425" s="50"/>
      <c r="X425" s="50"/>
      <c r="Y425" s="50"/>
      <c r="Z425" s="50"/>
      <c r="AA425" s="50"/>
      <c r="AB425" s="50"/>
      <c r="AC425" s="50"/>
      <c r="AD425" s="50"/>
      <c r="AE425" s="50"/>
      <c r="AF425" s="50"/>
    </row>
    <row r="426" spans="1:33" ht="14.6" customHeight="1" x14ac:dyDescent="0.45">
      <c r="A426" s="29"/>
      <c r="B426" s="29"/>
      <c r="C426" s="79"/>
      <c r="D426" s="84" t="s">
        <v>188</v>
      </c>
      <c r="E426" s="1"/>
      <c r="F426" s="88"/>
      <c r="G426" s="50"/>
      <c r="H426" s="50"/>
      <c r="J426" s="50"/>
      <c r="K426" s="50"/>
      <c r="L426" s="50"/>
      <c r="M426" s="50"/>
      <c r="N426" s="50"/>
      <c r="O426" s="50"/>
      <c r="P426" s="50"/>
      <c r="Q426" s="50"/>
      <c r="R426" s="50"/>
      <c r="S426" s="50"/>
      <c r="T426" s="50"/>
      <c r="U426" s="50"/>
      <c r="V426" s="50"/>
      <c r="W426" s="50"/>
      <c r="X426" s="50"/>
      <c r="Y426" s="50"/>
      <c r="Z426" s="50"/>
      <c r="AA426" s="50"/>
      <c r="AB426" s="50"/>
      <c r="AC426" s="50"/>
      <c r="AD426" s="50"/>
      <c r="AE426" s="50"/>
      <c r="AF426" s="50"/>
    </row>
    <row r="427" spans="1:33" ht="14.6" customHeight="1" x14ac:dyDescent="0.45">
      <c r="A427" s="29"/>
      <c r="B427" s="29"/>
      <c r="C427" s="79"/>
      <c r="D427" s="84"/>
      <c r="E427" s="1"/>
      <c r="F427" s="88"/>
      <c r="G427" s="50"/>
      <c r="H427" s="50"/>
      <c r="J427" s="50"/>
      <c r="K427" s="50"/>
      <c r="L427" s="50"/>
      <c r="M427" s="50"/>
      <c r="N427" s="50"/>
      <c r="O427" s="50"/>
      <c r="P427" s="50"/>
      <c r="Q427" s="50"/>
      <c r="R427" s="50"/>
      <c r="S427" s="50"/>
      <c r="T427" s="50"/>
      <c r="U427" s="50"/>
      <c r="V427" s="50"/>
      <c r="W427" s="50"/>
      <c r="X427" s="50"/>
      <c r="Y427" s="50"/>
      <c r="Z427" s="50"/>
      <c r="AA427" s="50"/>
      <c r="AB427" s="50"/>
      <c r="AC427" s="50"/>
      <c r="AD427" s="50"/>
      <c r="AE427" s="50"/>
      <c r="AF427" s="50"/>
    </row>
    <row r="428" spans="1:33" ht="14.6" customHeight="1" x14ac:dyDescent="0.45">
      <c r="A428" s="29"/>
      <c r="B428" s="29"/>
      <c r="C428" s="79"/>
      <c r="D428" s="84" t="s">
        <v>191</v>
      </c>
      <c r="E428" s="1"/>
      <c r="F428" s="88"/>
      <c r="G428" s="50"/>
      <c r="H428" s="50"/>
      <c r="J428" s="50"/>
      <c r="K428" s="50"/>
      <c r="L428" s="50"/>
      <c r="M428" s="50"/>
      <c r="N428" s="50"/>
      <c r="O428" s="50"/>
      <c r="P428" s="50"/>
      <c r="Q428" s="50"/>
      <c r="R428" s="50"/>
      <c r="S428" s="50"/>
      <c r="T428" s="50"/>
      <c r="U428" s="50"/>
      <c r="V428" s="50"/>
      <c r="W428" s="50"/>
      <c r="X428" s="50"/>
      <c r="Y428" s="50"/>
      <c r="Z428" s="50"/>
      <c r="AA428" s="50"/>
      <c r="AB428" s="50"/>
      <c r="AC428" s="50"/>
      <c r="AD428" s="50"/>
      <c r="AE428" s="50"/>
      <c r="AF428" s="50"/>
    </row>
    <row r="429" spans="1:33" ht="14.6" customHeight="1" x14ac:dyDescent="0.45">
      <c r="A429" s="29"/>
      <c r="B429" s="29"/>
      <c r="C429" s="79"/>
      <c r="D429" s="84" t="s">
        <v>192</v>
      </c>
      <c r="E429" s="1"/>
      <c r="F429" s="88"/>
      <c r="G429" s="50"/>
      <c r="H429" s="50"/>
      <c r="J429" s="50"/>
      <c r="K429" s="50"/>
      <c r="L429" s="50"/>
      <c r="M429" s="50"/>
      <c r="N429" s="50"/>
      <c r="O429" s="50"/>
      <c r="P429" s="50"/>
      <c r="Q429" s="50"/>
      <c r="R429" s="50"/>
      <c r="S429" s="50"/>
      <c r="T429" s="50"/>
      <c r="U429" s="50"/>
      <c r="V429" s="50"/>
      <c r="W429" s="50"/>
      <c r="X429" s="50"/>
      <c r="Y429" s="50"/>
      <c r="Z429" s="50"/>
      <c r="AA429" s="50"/>
      <c r="AB429" s="50"/>
      <c r="AC429" s="50"/>
      <c r="AD429" s="50"/>
      <c r="AE429" s="50"/>
      <c r="AF429" s="50"/>
    </row>
    <row r="430" spans="1:33" ht="14.6" customHeight="1" x14ac:dyDescent="0.45">
      <c r="A430" s="29"/>
      <c r="B430" s="29"/>
      <c r="C430" s="79"/>
      <c r="D430" s="84" t="s">
        <v>189</v>
      </c>
      <c r="E430" s="1"/>
      <c r="F430" s="88"/>
      <c r="G430" s="50"/>
      <c r="H430" s="50"/>
      <c r="J430" s="50"/>
      <c r="K430" s="50"/>
      <c r="L430" s="50"/>
      <c r="M430" s="50"/>
      <c r="N430" s="50"/>
      <c r="O430" s="50"/>
      <c r="P430" s="50"/>
      <c r="Q430" s="50"/>
      <c r="R430" s="50"/>
      <c r="S430" s="50"/>
      <c r="T430" s="50"/>
      <c r="U430" s="50"/>
      <c r="V430" s="50"/>
      <c r="W430" s="50"/>
      <c r="X430" s="50"/>
      <c r="Y430" s="50"/>
      <c r="Z430" s="50"/>
      <c r="AA430" s="50"/>
      <c r="AB430" s="50"/>
      <c r="AC430" s="50"/>
      <c r="AD430" s="50"/>
      <c r="AE430" s="50"/>
      <c r="AF430" s="50"/>
    </row>
    <row r="431" spans="1:33" ht="14.6" customHeight="1" x14ac:dyDescent="0.45">
      <c r="A431" s="29"/>
      <c r="B431" s="29"/>
      <c r="C431" s="79"/>
      <c r="D431" s="84" t="s">
        <v>190</v>
      </c>
      <c r="F431" s="88"/>
      <c r="G431" s="50"/>
      <c r="H431" s="50"/>
      <c r="J431" s="50"/>
      <c r="K431" s="50"/>
      <c r="L431" s="50"/>
      <c r="M431" s="50"/>
      <c r="N431" s="50"/>
      <c r="O431" s="50"/>
      <c r="P431" s="50"/>
      <c r="Q431" s="50"/>
      <c r="R431" s="50"/>
      <c r="S431" s="50"/>
      <c r="T431" s="50"/>
      <c r="U431" s="50"/>
      <c r="V431" s="50"/>
      <c r="W431" s="50"/>
      <c r="X431" s="50"/>
      <c r="Y431" s="50"/>
      <c r="Z431" s="50"/>
      <c r="AA431" s="50"/>
      <c r="AB431" s="50"/>
      <c r="AC431" s="50"/>
      <c r="AD431" s="50"/>
      <c r="AE431" s="50"/>
      <c r="AF431" s="50"/>
    </row>
    <row r="432" spans="1:33" ht="14.6" customHeight="1" x14ac:dyDescent="0.45">
      <c r="A432" s="29"/>
      <c r="B432" s="29"/>
      <c r="C432" s="79"/>
      <c r="D432" s="135" t="s">
        <v>193</v>
      </c>
      <c r="F432" s="88"/>
      <c r="G432" s="50"/>
      <c r="H432" s="50"/>
      <c r="J432" s="50"/>
      <c r="K432" s="50"/>
      <c r="L432" s="50"/>
      <c r="M432" s="50"/>
      <c r="N432" s="50"/>
      <c r="O432" s="50"/>
      <c r="P432" s="50"/>
      <c r="Q432" s="50"/>
      <c r="R432" s="50"/>
      <c r="S432" s="50"/>
      <c r="T432" s="50"/>
      <c r="U432" s="50"/>
      <c r="V432" s="50"/>
      <c r="W432" s="50"/>
      <c r="X432" s="50"/>
      <c r="Y432" s="50"/>
      <c r="Z432" s="50"/>
      <c r="AA432" s="50"/>
      <c r="AB432" s="50"/>
      <c r="AC432" s="50"/>
      <c r="AD432" s="50"/>
      <c r="AE432" s="50"/>
      <c r="AF432" s="50"/>
    </row>
    <row r="433" spans="1:35" ht="14.6" customHeight="1" x14ac:dyDescent="0.45">
      <c r="A433" s="29"/>
      <c r="B433" s="29"/>
      <c r="C433" s="79"/>
      <c r="D433" s="135" t="s">
        <v>203</v>
      </c>
      <c r="F433" s="1"/>
      <c r="G433" s="1"/>
    </row>
    <row r="434" spans="1:35" ht="10.3" customHeight="1" x14ac:dyDescent="0.45">
      <c r="A434" s="29"/>
      <c r="B434" s="29"/>
      <c r="C434" s="79"/>
      <c r="D434" s="78"/>
      <c r="F434" s="1"/>
      <c r="G434" s="1"/>
    </row>
    <row r="435" spans="1:35" ht="14.6" customHeight="1" x14ac:dyDescent="0.45">
      <c r="A435" s="29"/>
      <c r="B435" s="29"/>
      <c r="C435" s="79"/>
      <c r="E435" s="96" t="s">
        <v>201</v>
      </c>
      <c r="F435" s="1"/>
      <c r="G435" s="1"/>
    </row>
    <row r="436" spans="1:35" ht="14.6" customHeight="1" x14ac:dyDescent="0.45">
      <c r="A436" s="29"/>
      <c r="B436" s="29"/>
      <c r="C436" s="79"/>
      <c r="E436" s="96" t="s">
        <v>202</v>
      </c>
      <c r="F436" s="1"/>
      <c r="G436" s="1"/>
    </row>
    <row r="437" spans="1:35" ht="14.6" customHeight="1" x14ac:dyDescent="0.45">
      <c r="A437" s="29"/>
      <c r="B437" s="29"/>
      <c r="C437" s="79"/>
      <c r="D437" s="49"/>
      <c r="F437" s="1"/>
      <c r="G437" s="1"/>
    </row>
    <row r="438" spans="1:35" ht="14.6" customHeight="1" x14ac:dyDescent="0.45">
      <c r="A438" s="29"/>
      <c r="B438" s="29"/>
      <c r="C438" s="79"/>
      <c r="D438" s="84" t="s">
        <v>318</v>
      </c>
      <c r="F438" s="1"/>
      <c r="G438" s="1"/>
    </row>
    <row r="439" spans="1:35" ht="14.6" customHeight="1" x14ac:dyDescent="0.45">
      <c r="A439" s="29"/>
      <c r="B439" s="29"/>
      <c r="C439" s="79"/>
      <c r="D439" s="84" t="s">
        <v>319</v>
      </c>
      <c r="E439" s="1"/>
      <c r="F439" s="1"/>
      <c r="G439" s="1"/>
    </row>
    <row r="440" spans="1:35" ht="11.15" customHeight="1" x14ac:dyDescent="0.45">
      <c r="A440" s="29"/>
      <c r="B440" s="29"/>
      <c r="C440" s="79"/>
      <c r="E440" s="49"/>
      <c r="F440" s="1"/>
      <c r="G440" s="1"/>
    </row>
    <row r="441" spans="1:35" ht="14.6" customHeight="1" x14ac:dyDescent="0.45">
      <c r="A441" s="29"/>
      <c r="B441" s="29"/>
      <c r="C441" s="79"/>
      <c r="D441" s="121" t="s">
        <v>197</v>
      </c>
      <c r="F441" s="49"/>
      <c r="G441" s="49"/>
      <c r="H441" s="49"/>
      <c r="I441" s="49"/>
      <c r="J441" s="49"/>
      <c r="K441" s="49"/>
      <c r="L441" s="49"/>
      <c r="M441" s="49"/>
      <c r="N441" s="49"/>
      <c r="O441" s="49"/>
      <c r="P441" s="49"/>
      <c r="Q441" s="49"/>
      <c r="R441" s="49"/>
      <c r="S441" s="49"/>
      <c r="T441" s="49"/>
      <c r="U441" s="49"/>
      <c r="V441" s="49"/>
      <c r="W441" s="49"/>
      <c r="X441" s="49"/>
      <c r="Y441" s="49"/>
      <c r="Z441" s="49"/>
      <c r="AA441" s="49"/>
      <c r="AB441" s="49"/>
      <c r="AC441" s="49"/>
      <c r="AD441" s="49"/>
      <c r="AE441" s="49"/>
      <c r="AF441" s="49"/>
      <c r="AG441" s="49"/>
    </row>
    <row r="442" spans="1:35" ht="14.6" customHeight="1" x14ac:dyDescent="0.45">
      <c r="A442" s="29"/>
      <c r="B442" s="29"/>
      <c r="C442" s="79"/>
      <c r="D442" s="121" t="s">
        <v>196</v>
      </c>
      <c r="E442" s="97"/>
      <c r="F442" s="49"/>
      <c r="G442" s="49"/>
      <c r="H442" s="49"/>
      <c r="I442" s="49"/>
      <c r="J442" s="49"/>
      <c r="K442" s="49"/>
      <c r="L442" s="49"/>
      <c r="M442" s="49"/>
      <c r="N442" s="49"/>
      <c r="O442" s="49"/>
      <c r="P442" s="49"/>
      <c r="Q442" s="49"/>
      <c r="R442" s="49"/>
      <c r="S442" s="49"/>
      <c r="T442" s="49"/>
      <c r="U442" s="49"/>
      <c r="V442" s="49"/>
      <c r="W442" s="49"/>
      <c r="X442" s="49"/>
      <c r="Y442" s="49"/>
      <c r="Z442" s="49"/>
      <c r="AA442" s="49"/>
      <c r="AB442" s="49"/>
      <c r="AC442" s="49"/>
      <c r="AD442" s="49"/>
      <c r="AE442" s="49"/>
      <c r="AF442" s="49"/>
      <c r="AG442" s="49"/>
    </row>
    <row r="443" spans="1:35" ht="14.6" customHeight="1" x14ac:dyDescent="0.45">
      <c r="A443" s="29"/>
      <c r="B443" s="29"/>
      <c r="C443" s="79"/>
      <c r="D443" s="121" t="s">
        <v>194</v>
      </c>
      <c r="E443" s="97"/>
      <c r="F443" s="49"/>
      <c r="G443" s="49"/>
      <c r="H443" s="49"/>
      <c r="I443" s="49"/>
      <c r="J443" s="49"/>
      <c r="K443" s="49"/>
      <c r="L443" s="49"/>
      <c r="M443" s="49"/>
      <c r="N443" s="49"/>
      <c r="O443" s="49"/>
      <c r="P443" s="49"/>
      <c r="Q443" s="49"/>
      <c r="R443" s="49"/>
      <c r="S443" s="49"/>
      <c r="T443" s="49"/>
      <c r="U443" s="49"/>
      <c r="V443" s="49"/>
      <c r="W443" s="49"/>
      <c r="X443" s="49"/>
      <c r="Y443" s="49"/>
      <c r="Z443" s="49"/>
      <c r="AA443" s="49"/>
      <c r="AB443" s="49"/>
      <c r="AC443" s="49"/>
      <c r="AD443" s="49"/>
      <c r="AE443" s="49"/>
      <c r="AF443" s="49"/>
      <c r="AG443" s="49"/>
    </row>
    <row r="444" spans="1:35" ht="14.6" customHeight="1" x14ac:dyDescent="0.45">
      <c r="A444" s="29"/>
      <c r="B444" s="29"/>
      <c r="C444" s="79"/>
      <c r="D444" s="135" t="s">
        <v>195</v>
      </c>
      <c r="E444" s="97"/>
      <c r="F444" s="49"/>
      <c r="G444" s="49"/>
      <c r="H444" s="49"/>
      <c r="I444" s="49"/>
      <c r="J444" s="49"/>
      <c r="K444" s="49"/>
      <c r="L444" s="49"/>
      <c r="M444" s="49"/>
      <c r="N444" s="49"/>
      <c r="O444" s="49"/>
      <c r="P444" s="49"/>
      <c r="Q444" s="49"/>
      <c r="R444" s="49"/>
      <c r="S444" s="49"/>
      <c r="T444" s="49"/>
      <c r="U444" s="49"/>
      <c r="V444" s="49"/>
      <c r="W444" s="49"/>
      <c r="X444" s="49"/>
      <c r="Y444" s="49"/>
      <c r="Z444" s="49"/>
      <c r="AA444" s="49"/>
      <c r="AB444" s="49"/>
      <c r="AC444" s="49"/>
      <c r="AD444" s="49"/>
      <c r="AE444" s="49"/>
      <c r="AF444" s="49"/>
      <c r="AG444" s="49"/>
    </row>
    <row r="445" spans="1:35" ht="14.6" customHeight="1" x14ac:dyDescent="0.45">
      <c r="A445" s="29"/>
      <c r="B445" s="29"/>
      <c r="E445" s="97"/>
      <c r="F445" s="49"/>
      <c r="G445" s="49"/>
      <c r="H445" s="49"/>
      <c r="I445" s="49"/>
      <c r="J445" s="49"/>
      <c r="K445" s="49"/>
      <c r="L445" s="49"/>
      <c r="M445" s="49"/>
      <c r="N445" s="49"/>
      <c r="O445" s="49"/>
      <c r="P445" s="49"/>
      <c r="Q445" s="49"/>
      <c r="R445" s="49"/>
      <c r="S445" s="49"/>
      <c r="T445" s="49"/>
      <c r="U445" s="49"/>
      <c r="V445" s="49"/>
      <c r="W445" s="49"/>
      <c r="X445" s="49"/>
      <c r="Y445" s="49"/>
      <c r="Z445" s="49"/>
      <c r="AA445" s="49"/>
      <c r="AB445" s="49"/>
      <c r="AC445" s="49"/>
      <c r="AD445" s="49"/>
      <c r="AE445" s="49"/>
      <c r="AF445" s="49"/>
      <c r="AG445" s="49"/>
    </row>
    <row r="446" spans="1:35" ht="9.4499999999999993" customHeight="1" x14ac:dyDescent="0.4">
      <c r="C446" s="82"/>
      <c r="D446" s="83"/>
      <c r="E446" s="82"/>
      <c r="F446" s="82"/>
      <c r="G446" s="82"/>
      <c r="H446" s="82"/>
      <c r="I446" s="82"/>
      <c r="J446" s="82"/>
      <c r="K446" s="82"/>
      <c r="L446" s="82"/>
      <c r="M446" s="82"/>
      <c r="N446" s="82"/>
      <c r="O446" s="82"/>
      <c r="P446" s="82"/>
      <c r="Q446" s="82"/>
      <c r="R446" s="82"/>
      <c r="S446" s="82"/>
      <c r="T446" s="82"/>
      <c r="U446" s="82"/>
      <c r="V446" s="82"/>
      <c r="W446" s="82"/>
      <c r="X446" s="82"/>
      <c r="Y446" s="82"/>
      <c r="Z446" s="82"/>
      <c r="AA446" s="82"/>
      <c r="AB446" s="82"/>
      <c r="AC446" s="82"/>
      <c r="AD446" s="82"/>
      <c r="AE446" s="82"/>
      <c r="AF446" s="82"/>
      <c r="AG446" s="82"/>
      <c r="AH446" s="82"/>
    </row>
    <row r="447" spans="1:35" ht="15" customHeight="1" x14ac:dyDescent="0.45">
      <c r="C447" s="47"/>
      <c r="D447" s="60"/>
      <c r="AH447" s="88"/>
      <c r="AI447" s="50"/>
    </row>
    <row r="448" spans="1:35" ht="23.15" x14ac:dyDescent="0.4">
      <c r="A448" s="29"/>
      <c r="B448" s="29"/>
      <c r="C448" s="153" t="s">
        <v>587</v>
      </c>
    </row>
    <row r="449" spans="1:35" ht="6" customHeight="1" x14ac:dyDescent="0.4">
      <c r="A449" s="29"/>
      <c r="B449" s="29"/>
      <c r="C449" s="153"/>
    </row>
    <row r="450" spans="1:35" ht="15" customHeight="1" x14ac:dyDescent="0.4">
      <c r="C450" s="423" t="s">
        <v>586</v>
      </c>
      <c r="D450" s="60"/>
      <c r="AH450" s="88"/>
      <c r="AI450" s="50"/>
    </row>
    <row r="451" spans="1:35" ht="7.85" customHeight="1" x14ac:dyDescent="0.4">
      <c r="C451" s="424"/>
      <c r="D451" s="60"/>
      <c r="AH451" s="88"/>
      <c r="AI451" s="50"/>
    </row>
    <row r="452" spans="1:35" ht="16.3" customHeight="1" x14ac:dyDescent="0.4">
      <c r="A452" s="29"/>
      <c r="B452" s="29"/>
      <c r="C452" s="422" t="s">
        <v>585</v>
      </c>
      <c r="W452" s="6"/>
    </row>
    <row r="453" spans="1:35" ht="10.3" customHeight="1" x14ac:dyDescent="0.4">
      <c r="C453" s="424"/>
      <c r="D453" s="60"/>
      <c r="AH453" s="88"/>
      <c r="AI453" s="50"/>
    </row>
    <row r="454" spans="1:35" ht="15" customHeight="1" x14ac:dyDescent="0.4">
      <c r="C454" s="425" t="s">
        <v>588</v>
      </c>
      <c r="D454" s="60"/>
      <c r="AH454" s="88"/>
      <c r="AI454" s="50"/>
    </row>
    <row r="455" spans="1:35" ht="15" customHeight="1" thickBot="1" x14ac:dyDescent="0.55000000000000004">
      <c r="C455" s="399"/>
      <c r="D455" s="60"/>
      <c r="AH455" s="88"/>
      <c r="AI455" s="50"/>
    </row>
    <row r="456" spans="1:35" ht="18" customHeight="1" thickBot="1" x14ac:dyDescent="0.55000000000000004">
      <c r="C456" s="399"/>
      <c r="D456" s="402"/>
      <c r="E456" s="76"/>
      <c r="F456" s="403" t="s">
        <v>582</v>
      </c>
      <c r="G456" s="200">
        <f>$D$246</f>
        <v>7.97736791177622</v>
      </c>
      <c r="AH456" s="88"/>
      <c r="AI456" s="50"/>
    </row>
    <row r="457" spans="1:35" ht="18" customHeight="1" thickBot="1" x14ac:dyDescent="0.55000000000000004">
      <c r="C457" s="399"/>
      <c r="D457" s="407"/>
      <c r="E457" s="406"/>
      <c r="F457" s="408" t="s">
        <v>583</v>
      </c>
      <c r="G457" s="57">
        <f>$D$276</f>
        <v>5.4000000000000003E-3</v>
      </c>
      <c r="AH457" s="88"/>
      <c r="AI457" s="50"/>
    </row>
    <row r="458" spans="1:35" ht="16.75" customHeight="1" x14ac:dyDescent="0.4">
      <c r="A458" s="29"/>
      <c r="B458" s="29"/>
      <c r="C458" s="363"/>
      <c r="D458" s="416" t="s">
        <v>579</v>
      </c>
      <c r="E458" s="418" t="s">
        <v>580</v>
      </c>
      <c r="F458" s="400" t="s">
        <v>42</v>
      </c>
      <c r="W458" s="6"/>
    </row>
    <row r="459" spans="1:35" ht="15.45" customHeight="1" thickBot="1" x14ac:dyDescent="0.45">
      <c r="A459" s="29"/>
      <c r="B459" s="29"/>
      <c r="C459" s="362"/>
      <c r="D459" s="417" t="s">
        <v>581</v>
      </c>
      <c r="E459" s="405" t="s">
        <v>40</v>
      </c>
      <c r="F459" s="401" t="s">
        <v>40</v>
      </c>
      <c r="W459" s="6"/>
    </row>
    <row r="460" spans="1:35" ht="15" customHeight="1" x14ac:dyDescent="0.45">
      <c r="C460" s="47"/>
      <c r="D460" s="419">
        <v>9</v>
      </c>
      <c r="E460" s="410">
        <f>0.5*F460</f>
        <v>0.94015972222222222</v>
      </c>
      <c r="F460" s="411">
        <f>D460^2/($G$456*$G$457)/1000</f>
        <v>1.8803194444444444</v>
      </c>
      <c r="AH460" s="88"/>
      <c r="AI460" s="50"/>
    </row>
    <row r="461" spans="1:35" ht="15" customHeight="1" x14ac:dyDescent="0.45">
      <c r="C461" s="47"/>
      <c r="D461" s="420">
        <v>10</v>
      </c>
      <c r="E461" s="412">
        <f t="shared" ref="E461:E486" si="32">0.5*F461</f>
        <v>1.1606910150891632</v>
      </c>
      <c r="F461" s="413">
        <f t="shared" ref="F461:F486" si="33">D461^2/($G$456*$G$457)/1000</f>
        <v>2.3213820301783263</v>
      </c>
      <c r="AH461" s="88"/>
      <c r="AI461" s="50"/>
    </row>
    <row r="462" spans="1:35" ht="15" customHeight="1" x14ac:dyDescent="0.45">
      <c r="C462" s="47"/>
      <c r="D462" s="420">
        <v>11</v>
      </c>
      <c r="E462" s="412">
        <f t="shared" si="32"/>
        <v>1.4044361282578874</v>
      </c>
      <c r="F462" s="413">
        <f t="shared" si="33"/>
        <v>2.8088722565157749</v>
      </c>
      <c r="AH462" s="88"/>
      <c r="AI462" s="50"/>
    </row>
    <row r="463" spans="1:35" ht="15" customHeight="1" x14ac:dyDescent="0.45">
      <c r="C463" s="47"/>
      <c r="D463" s="420">
        <v>12</v>
      </c>
      <c r="E463" s="412">
        <f t="shared" si="32"/>
        <v>1.671395061728395</v>
      </c>
      <c r="F463" s="413">
        <f t="shared" si="33"/>
        <v>3.3427901234567901</v>
      </c>
      <c r="AH463" s="88"/>
      <c r="AI463" s="50"/>
    </row>
    <row r="464" spans="1:35" ht="15" customHeight="1" x14ac:dyDescent="0.45">
      <c r="C464" s="47"/>
      <c r="D464" s="420">
        <v>13</v>
      </c>
      <c r="E464" s="412">
        <f t="shared" si="32"/>
        <v>1.9615678155006857</v>
      </c>
      <c r="F464" s="413">
        <f t="shared" si="33"/>
        <v>3.9231356310013714</v>
      </c>
      <c r="AH464" s="88"/>
      <c r="AI464" s="50"/>
    </row>
    <row r="465" spans="3:35" ht="15" customHeight="1" x14ac:dyDescent="0.45">
      <c r="C465" s="47"/>
      <c r="D465" s="420">
        <v>14</v>
      </c>
      <c r="E465" s="412">
        <f t="shared" si="32"/>
        <v>2.2749543895747597</v>
      </c>
      <c r="F465" s="413">
        <f t="shared" si="33"/>
        <v>4.5499087791495194</v>
      </c>
      <c r="AH465" s="88"/>
      <c r="AI465" s="50"/>
    </row>
    <row r="466" spans="3:35" ht="15" customHeight="1" x14ac:dyDescent="0.45">
      <c r="C466" s="47"/>
      <c r="D466" s="420">
        <v>15</v>
      </c>
      <c r="E466" s="412">
        <f t="shared" si="32"/>
        <v>2.6115547839506172</v>
      </c>
      <c r="F466" s="413">
        <f t="shared" si="33"/>
        <v>5.2231095679012345</v>
      </c>
      <c r="AH466" s="88"/>
      <c r="AI466" s="50"/>
    </row>
    <row r="467" spans="3:35" ht="15" customHeight="1" x14ac:dyDescent="0.45">
      <c r="C467" s="47"/>
      <c r="D467" s="420">
        <v>16</v>
      </c>
      <c r="E467" s="412">
        <f t="shared" si="32"/>
        <v>2.9713689986282579</v>
      </c>
      <c r="F467" s="413">
        <f t="shared" si="33"/>
        <v>5.9427379972565157</v>
      </c>
      <c r="AH467" s="88"/>
      <c r="AI467" s="50"/>
    </row>
    <row r="468" spans="3:35" ht="15" customHeight="1" x14ac:dyDescent="0.45">
      <c r="C468" s="47"/>
      <c r="D468" s="420">
        <v>17</v>
      </c>
      <c r="E468" s="412">
        <f t="shared" si="32"/>
        <v>3.3543970336076816</v>
      </c>
      <c r="F468" s="413">
        <f t="shared" si="33"/>
        <v>6.7087940672153632</v>
      </c>
      <c r="AH468" s="88"/>
      <c r="AI468" s="50"/>
    </row>
    <row r="469" spans="3:35" ht="15" customHeight="1" x14ac:dyDescent="0.45">
      <c r="C469" s="47"/>
      <c r="D469" s="420">
        <v>18</v>
      </c>
      <c r="E469" s="412">
        <f t="shared" si="32"/>
        <v>3.7606388888888889</v>
      </c>
      <c r="F469" s="413">
        <f t="shared" si="33"/>
        <v>7.5212777777777777</v>
      </c>
      <c r="AH469" s="88"/>
      <c r="AI469" s="50"/>
    </row>
    <row r="470" spans="3:35" ht="15" customHeight="1" x14ac:dyDescent="0.45">
      <c r="C470" s="47"/>
      <c r="D470" s="420">
        <v>19</v>
      </c>
      <c r="E470" s="412">
        <f t="shared" si="32"/>
        <v>4.1900945644718792</v>
      </c>
      <c r="F470" s="413">
        <f t="shared" si="33"/>
        <v>8.3801891289437584</v>
      </c>
      <c r="AH470" s="88"/>
      <c r="AI470" s="50"/>
    </row>
    <row r="471" spans="3:35" ht="15" customHeight="1" x14ac:dyDescent="0.45">
      <c r="C471" s="47"/>
      <c r="D471" s="420">
        <v>20</v>
      </c>
      <c r="E471" s="412">
        <f t="shared" si="32"/>
        <v>4.6427640603566527</v>
      </c>
      <c r="F471" s="413">
        <f t="shared" si="33"/>
        <v>9.2855281207133054</v>
      </c>
      <c r="AH471" s="88"/>
      <c r="AI471" s="50"/>
    </row>
    <row r="472" spans="3:35" ht="15" customHeight="1" x14ac:dyDescent="0.45">
      <c r="C472" s="47"/>
      <c r="D472" s="420">
        <v>21</v>
      </c>
      <c r="E472" s="412">
        <f t="shared" si="32"/>
        <v>5.1186473765432101</v>
      </c>
      <c r="F472" s="413">
        <f t="shared" si="33"/>
        <v>10.23729475308642</v>
      </c>
      <c r="AH472" s="88"/>
      <c r="AI472" s="50"/>
    </row>
    <row r="473" spans="3:35" ht="15" customHeight="1" x14ac:dyDescent="0.45">
      <c r="C473" s="47"/>
      <c r="D473" s="420">
        <v>22</v>
      </c>
      <c r="E473" s="412">
        <f t="shared" si="32"/>
        <v>5.6177445130315498</v>
      </c>
      <c r="F473" s="413">
        <f t="shared" si="33"/>
        <v>11.2354890260631</v>
      </c>
      <c r="AH473" s="88"/>
      <c r="AI473" s="50"/>
    </row>
    <row r="474" spans="3:35" ht="15" customHeight="1" x14ac:dyDescent="0.45">
      <c r="C474" s="47"/>
      <c r="D474" s="420">
        <v>23</v>
      </c>
      <c r="E474" s="412">
        <f t="shared" si="32"/>
        <v>6.1400554698216734</v>
      </c>
      <c r="F474" s="413">
        <f t="shared" si="33"/>
        <v>12.280110939643347</v>
      </c>
      <c r="AH474" s="88"/>
      <c r="AI474" s="50"/>
    </row>
    <row r="475" spans="3:35" ht="15" customHeight="1" x14ac:dyDescent="0.45">
      <c r="C475" s="47"/>
      <c r="D475" s="420">
        <v>24</v>
      </c>
      <c r="E475" s="412">
        <f t="shared" si="32"/>
        <v>6.6855802469135801</v>
      </c>
      <c r="F475" s="413">
        <f t="shared" si="33"/>
        <v>13.37116049382716</v>
      </c>
      <c r="AH475" s="88"/>
      <c r="AI475" s="50"/>
    </row>
    <row r="476" spans="3:35" ht="15" customHeight="1" x14ac:dyDescent="0.45">
      <c r="C476" s="47"/>
      <c r="D476" s="420">
        <v>25</v>
      </c>
      <c r="E476" s="412">
        <f t="shared" si="32"/>
        <v>7.2543188443072708</v>
      </c>
      <c r="F476" s="413">
        <f t="shared" si="33"/>
        <v>14.508637688614542</v>
      </c>
      <c r="AH476" s="88"/>
      <c r="AI476" s="50"/>
    </row>
    <row r="477" spans="3:35" ht="15" customHeight="1" x14ac:dyDescent="0.45">
      <c r="C477" s="47"/>
      <c r="D477" s="420">
        <v>26</v>
      </c>
      <c r="E477" s="412">
        <f t="shared" si="32"/>
        <v>7.8462712620027428</v>
      </c>
      <c r="F477" s="413">
        <f t="shared" si="33"/>
        <v>15.692542524005486</v>
      </c>
      <c r="AH477" s="88"/>
      <c r="AI477" s="50"/>
    </row>
    <row r="478" spans="3:35" ht="15" customHeight="1" x14ac:dyDescent="0.45">
      <c r="C478" s="47"/>
      <c r="D478" s="420">
        <v>27</v>
      </c>
      <c r="E478" s="412">
        <f t="shared" si="32"/>
        <v>8.4614375000000006</v>
      </c>
      <c r="F478" s="413">
        <f t="shared" si="33"/>
        <v>16.922875000000001</v>
      </c>
      <c r="AH478" s="88"/>
      <c r="AI478" s="50"/>
    </row>
    <row r="479" spans="3:35" ht="15" customHeight="1" x14ac:dyDescent="0.45">
      <c r="C479" s="47"/>
      <c r="D479" s="420">
        <v>28</v>
      </c>
      <c r="E479" s="412">
        <f t="shared" si="32"/>
        <v>9.0998175582990388</v>
      </c>
      <c r="F479" s="413">
        <f t="shared" si="33"/>
        <v>18.199635116598078</v>
      </c>
      <c r="AH479" s="88"/>
      <c r="AI479" s="50"/>
    </row>
    <row r="480" spans="3:35" ht="15" customHeight="1" x14ac:dyDescent="0.45">
      <c r="C480" s="47"/>
      <c r="D480" s="420">
        <v>29</v>
      </c>
      <c r="E480" s="412">
        <f t="shared" si="32"/>
        <v>9.7614114368998628</v>
      </c>
      <c r="F480" s="413">
        <f t="shared" si="33"/>
        <v>19.522822873799726</v>
      </c>
      <c r="AH480" s="88"/>
      <c r="AI480" s="50"/>
    </row>
    <row r="481" spans="1:35" ht="15" customHeight="1" x14ac:dyDescent="0.45">
      <c r="C481" s="47"/>
      <c r="D481" s="420">
        <v>30</v>
      </c>
      <c r="E481" s="412">
        <f t="shared" si="32"/>
        <v>10.446219135802469</v>
      </c>
      <c r="F481" s="413">
        <f t="shared" si="33"/>
        <v>20.892438271604938</v>
      </c>
      <c r="AH481" s="88"/>
      <c r="AI481" s="50"/>
    </row>
    <row r="482" spans="1:35" ht="15" customHeight="1" x14ac:dyDescent="0.45">
      <c r="C482" s="47"/>
      <c r="D482" s="420">
        <v>31</v>
      </c>
      <c r="E482" s="412">
        <f t="shared" si="32"/>
        <v>11.154240655006859</v>
      </c>
      <c r="F482" s="413">
        <f t="shared" si="33"/>
        <v>22.308481310013718</v>
      </c>
      <c r="AH482" s="88"/>
      <c r="AI482" s="50"/>
    </row>
    <row r="483" spans="1:35" ht="15" customHeight="1" x14ac:dyDescent="0.45">
      <c r="C483" s="47"/>
      <c r="D483" s="420">
        <v>32</v>
      </c>
      <c r="E483" s="412">
        <f t="shared" si="32"/>
        <v>11.885475994513031</v>
      </c>
      <c r="F483" s="413">
        <f t="shared" si="33"/>
        <v>23.770951989026063</v>
      </c>
      <c r="AH483" s="88"/>
      <c r="AI483" s="50"/>
    </row>
    <row r="484" spans="1:35" ht="15" customHeight="1" x14ac:dyDescent="0.45">
      <c r="C484" s="47"/>
      <c r="D484" s="420">
        <v>33</v>
      </c>
      <c r="E484" s="412">
        <f t="shared" si="32"/>
        <v>12.639925154320986</v>
      </c>
      <c r="F484" s="413">
        <f t="shared" si="33"/>
        <v>25.279850308641972</v>
      </c>
      <c r="AH484" s="88"/>
      <c r="AI484" s="50"/>
    </row>
    <row r="485" spans="1:35" ht="15" customHeight="1" x14ac:dyDescent="0.45">
      <c r="C485" s="47"/>
      <c r="D485" s="420">
        <v>34</v>
      </c>
      <c r="E485" s="412">
        <f t="shared" si="32"/>
        <v>13.417588134430726</v>
      </c>
      <c r="F485" s="413">
        <f t="shared" si="33"/>
        <v>26.835176268861453</v>
      </c>
      <c r="AH485" s="88"/>
      <c r="AI485" s="50"/>
    </row>
    <row r="486" spans="1:35" ht="15" customHeight="1" thickBot="1" x14ac:dyDescent="0.5">
      <c r="C486" s="47"/>
      <c r="D486" s="421">
        <v>35</v>
      </c>
      <c r="E486" s="414">
        <f t="shared" si="32"/>
        <v>14.218464934842251</v>
      </c>
      <c r="F486" s="415">
        <f t="shared" si="33"/>
        <v>28.436929869684501</v>
      </c>
      <c r="AH486" s="88"/>
      <c r="AI486" s="50"/>
    </row>
    <row r="487" spans="1:35" ht="16.75" customHeight="1" x14ac:dyDescent="0.4">
      <c r="A487" s="29"/>
      <c r="B487" s="29"/>
      <c r="C487" s="363"/>
      <c r="D487" s="416" t="s">
        <v>579</v>
      </c>
      <c r="E487" s="418" t="s">
        <v>580</v>
      </c>
      <c r="F487" s="400" t="s">
        <v>42</v>
      </c>
      <c r="W487" s="6"/>
    </row>
    <row r="488" spans="1:35" ht="15.45" customHeight="1" thickBot="1" x14ac:dyDescent="0.45">
      <c r="A488" s="29"/>
      <c r="B488" s="29"/>
      <c r="C488" s="362"/>
      <c r="D488" s="417" t="s">
        <v>581</v>
      </c>
      <c r="E488" s="405" t="s">
        <v>40</v>
      </c>
      <c r="F488" s="401" t="s">
        <v>40</v>
      </c>
      <c r="W488" s="6"/>
    </row>
    <row r="489" spans="1:35" ht="15" customHeight="1" x14ac:dyDescent="0.45">
      <c r="C489" s="47"/>
      <c r="D489" s="60"/>
      <c r="AH489" s="88"/>
      <c r="AI489" s="50"/>
    </row>
    <row r="490" spans="1:35" ht="15" customHeight="1" x14ac:dyDescent="0.45">
      <c r="C490" s="47"/>
      <c r="D490" s="60"/>
      <c r="AH490" s="88"/>
      <c r="AI490" s="50"/>
    </row>
    <row r="491" spans="1:35" ht="15" customHeight="1" x14ac:dyDescent="0.45">
      <c r="C491" s="47"/>
      <c r="D491" s="121" t="s">
        <v>220</v>
      </c>
      <c r="G491" s="97" t="s">
        <v>584</v>
      </c>
      <c r="AH491" s="88"/>
      <c r="AI491" s="50"/>
    </row>
    <row r="492" spans="1:35" ht="15" customHeight="1" x14ac:dyDescent="0.45">
      <c r="C492" s="47"/>
      <c r="D492" s="60"/>
      <c r="AH492" s="88"/>
      <c r="AI492" s="50"/>
    </row>
    <row r="493" spans="1:35" ht="14.6" customHeight="1" x14ac:dyDescent="0.45">
      <c r="A493" s="29"/>
      <c r="B493" s="29"/>
      <c r="E493" s="97"/>
      <c r="F493" s="49"/>
      <c r="G493" s="49"/>
      <c r="H493" s="49"/>
      <c r="I493" s="49"/>
      <c r="J493" s="49"/>
      <c r="K493" s="49"/>
      <c r="L493" s="49"/>
      <c r="M493" s="49"/>
      <c r="N493" s="49"/>
      <c r="O493" s="49"/>
      <c r="P493" s="49"/>
      <c r="Q493" s="49"/>
      <c r="R493" s="49"/>
      <c r="S493" s="49"/>
      <c r="T493" s="49"/>
      <c r="U493" s="49"/>
      <c r="V493" s="49"/>
      <c r="W493" s="49"/>
      <c r="X493" s="49"/>
      <c r="Y493" s="49"/>
      <c r="Z493" s="49"/>
      <c r="AA493" s="49"/>
      <c r="AB493" s="49"/>
      <c r="AC493" s="49"/>
      <c r="AD493" s="49"/>
      <c r="AE493" s="49"/>
      <c r="AF493" s="49"/>
      <c r="AG493" s="49"/>
    </row>
    <row r="494" spans="1:35" ht="11.15" customHeight="1" x14ac:dyDescent="0.4">
      <c r="C494" s="82"/>
      <c r="D494" s="83"/>
      <c r="E494" s="82"/>
      <c r="F494" s="82"/>
      <c r="G494" s="82"/>
      <c r="H494" s="82"/>
      <c r="I494" s="82"/>
      <c r="J494" s="82"/>
      <c r="K494" s="82"/>
      <c r="L494" s="82"/>
      <c r="M494" s="82"/>
      <c r="N494" s="82"/>
      <c r="O494" s="82"/>
      <c r="P494" s="82"/>
      <c r="Q494" s="82"/>
      <c r="R494" s="82"/>
      <c r="S494" s="82"/>
      <c r="T494" s="82"/>
      <c r="U494" s="82"/>
      <c r="V494" s="82"/>
      <c r="W494" s="82"/>
      <c r="X494" s="82"/>
      <c r="Y494" s="82"/>
      <c r="Z494" s="82"/>
      <c r="AA494" s="82"/>
      <c r="AB494" s="82"/>
      <c r="AC494" s="82"/>
      <c r="AD494" s="82"/>
      <c r="AE494" s="82"/>
      <c r="AF494" s="82"/>
      <c r="AG494" s="82"/>
      <c r="AH494" s="82"/>
    </row>
    <row r="495" spans="1:35" ht="15" customHeight="1" thickBot="1" x14ac:dyDescent="0.5">
      <c r="C495" s="47"/>
      <c r="D495" s="60"/>
      <c r="AH495" s="88"/>
      <c r="AI495" s="50"/>
    </row>
    <row r="496" spans="1:35" ht="18.899999999999999" customHeight="1" thickBot="1" x14ac:dyDescent="0.45">
      <c r="C496" s="317" t="s">
        <v>529</v>
      </c>
      <c r="D496" s="318"/>
      <c r="E496" s="319"/>
      <c r="F496" s="319"/>
      <c r="G496" s="319"/>
      <c r="H496" s="319"/>
      <c r="I496" s="319"/>
      <c r="J496" s="319"/>
      <c r="K496" s="319"/>
      <c r="L496" s="319"/>
      <c r="M496" s="319"/>
      <c r="N496" s="319"/>
      <c r="O496" s="319"/>
      <c r="P496" s="319"/>
      <c r="Q496" s="319"/>
      <c r="R496" s="319"/>
      <c r="S496" s="319"/>
      <c r="T496" s="319"/>
      <c r="U496" s="319"/>
      <c r="V496" s="319"/>
      <c r="W496" s="319"/>
      <c r="X496" s="319"/>
      <c r="Y496" s="319"/>
      <c r="Z496" s="319"/>
      <c r="AA496" s="319"/>
      <c r="AB496" s="319"/>
      <c r="AC496" s="319"/>
      <c r="AD496" s="319"/>
      <c r="AE496" s="319"/>
      <c r="AF496" s="319"/>
      <c r="AG496" s="320"/>
      <c r="AH496" s="88"/>
      <c r="AI496" s="50"/>
    </row>
    <row r="497" spans="3:35" ht="15" thickBot="1" x14ac:dyDescent="0.45">
      <c r="C497" s="36"/>
      <c r="D497" s="60"/>
      <c r="AH497" s="88"/>
      <c r="AI497" s="50"/>
    </row>
    <row r="498" spans="3:35" ht="7.3" customHeight="1" x14ac:dyDescent="0.4">
      <c r="C498" s="36"/>
      <c r="D498" s="60"/>
      <c r="W498" s="383"/>
      <c r="X498" s="70"/>
      <c r="Y498" s="70"/>
      <c r="Z498" s="70"/>
      <c r="AA498" s="70"/>
      <c r="AB498" s="70"/>
      <c r="AC498" s="70"/>
      <c r="AD498" s="70"/>
      <c r="AE498" s="70"/>
      <c r="AF498" s="70"/>
      <c r="AG498" s="71"/>
      <c r="AH498" s="88"/>
      <c r="AI498" s="50"/>
    </row>
    <row r="499" spans="3:35" ht="16.75" x14ac:dyDescent="0.4">
      <c r="C499" s="36"/>
      <c r="D499" s="60"/>
      <c r="R499" s="388" t="s">
        <v>48</v>
      </c>
      <c r="W499" s="364"/>
      <c r="AB499" s="381" t="s">
        <v>563</v>
      </c>
      <c r="AG499" s="72"/>
      <c r="AH499" s="88"/>
      <c r="AI499" s="50"/>
    </row>
    <row r="500" spans="3:35" ht="16.75" x14ac:dyDescent="0.45">
      <c r="C500" s="36"/>
      <c r="D500" s="60"/>
      <c r="W500" s="364"/>
      <c r="Y500" s="343"/>
      <c r="Z500" s="343"/>
      <c r="AA500" s="343"/>
      <c r="AB500" s="381" t="s">
        <v>562</v>
      </c>
      <c r="AC500" s="343"/>
      <c r="AD500" s="343"/>
      <c r="AE500" s="343"/>
      <c r="AF500" s="343"/>
      <c r="AG500" s="384"/>
      <c r="AH500" s="344"/>
      <c r="AI500" s="345"/>
    </row>
    <row r="501" spans="3:35" ht="16.75" x14ac:dyDescent="0.45">
      <c r="R501" s="1" t="s">
        <v>49</v>
      </c>
      <c r="W501" s="364"/>
      <c r="Y501" s="343"/>
      <c r="Z501" s="343"/>
      <c r="AA501" s="343"/>
      <c r="AB501" s="381" t="s">
        <v>567</v>
      </c>
      <c r="AC501" s="343"/>
      <c r="AD501" s="343"/>
      <c r="AE501" s="343"/>
      <c r="AF501" s="343"/>
      <c r="AG501" s="384"/>
      <c r="AH501" s="343"/>
      <c r="AI501" s="343"/>
    </row>
    <row r="502" spans="3:35" ht="16.75" x14ac:dyDescent="0.45">
      <c r="W502" s="364"/>
      <c r="Y502" s="343"/>
      <c r="Z502" s="343"/>
      <c r="AA502" s="343"/>
      <c r="AB502" s="381" t="s">
        <v>564</v>
      </c>
      <c r="AC502" s="343"/>
      <c r="AD502" s="343"/>
      <c r="AE502" s="343"/>
      <c r="AF502" s="343"/>
      <c r="AG502" s="384"/>
      <c r="AH502" s="343"/>
      <c r="AI502" s="343"/>
    </row>
    <row r="503" spans="3:35" ht="16.75" x14ac:dyDescent="0.4">
      <c r="W503" s="364"/>
      <c r="Y503" s="382"/>
      <c r="AB503" s="381" t="s">
        <v>565</v>
      </c>
      <c r="AG503" s="72"/>
    </row>
    <row r="504" spans="3:35" ht="16.75" x14ac:dyDescent="0.4">
      <c r="W504" s="364"/>
      <c r="AB504" s="381" t="s">
        <v>566</v>
      </c>
      <c r="AG504" s="72"/>
    </row>
    <row r="505" spans="3:35" x14ac:dyDescent="0.4">
      <c r="W505" s="364"/>
      <c r="Y505" s="36"/>
      <c r="AG505" s="72"/>
    </row>
    <row r="506" spans="3:35" x14ac:dyDescent="0.4">
      <c r="W506" s="364"/>
      <c r="AG506" s="72"/>
    </row>
    <row r="507" spans="3:35" x14ac:dyDescent="0.4">
      <c r="W507" s="364"/>
      <c r="AG507" s="72"/>
    </row>
    <row r="508" spans="3:35" x14ac:dyDescent="0.4">
      <c r="W508" s="364"/>
      <c r="AG508" s="72"/>
    </row>
    <row r="509" spans="3:35" x14ac:dyDescent="0.4">
      <c r="W509" s="364"/>
      <c r="AG509" s="72"/>
    </row>
    <row r="510" spans="3:35" x14ac:dyDescent="0.4">
      <c r="W510" s="364"/>
      <c r="AG510" s="72"/>
    </row>
    <row r="511" spans="3:35" x14ac:dyDescent="0.4">
      <c r="W511" s="364"/>
      <c r="AG511" s="72"/>
    </row>
    <row r="512" spans="3:35" x14ac:dyDescent="0.4">
      <c r="W512" s="364"/>
      <c r="AG512" s="72"/>
    </row>
    <row r="513" spans="23:33" x14ac:dyDescent="0.4">
      <c r="W513" s="364"/>
      <c r="AG513" s="72"/>
    </row>
    <row r="514" spans="23:33" x14ac:dyDescent="0.4">
      <c r="W514" s="364"/>
      <c r="AG514" s="72"/>
    </row>
    <row r="515" spans="23:33" x14ac:dyDescent="0.4">
      <c r="W515" s="364"/>
      <c r="AG515" s="72"/>
    </row>
    <row r="516" spans="23:33" x14ac:dyDescent="0.4">
      <c r="W516" s="364"/>
      <c r="AG516" s="72"/>
    </row>
    <row r="517" spans="23:33" x14ac:dyDescent="0.4">
      <c r="W517" s="364"/>
      <c r="AG517" s="72"/>
    </row>
    <row r="518" spans="23:33" x14ac:dyDescent="0.4">
      <c r="W518" s="364"/>
      <c r="AG518" s="72"/>
    </row>
    <row r="519" spans="23:33" x14ac:dyDescent="0.4">
      <c r="W519" s="364"/>
      <c r="AG519" s="72"/>
    </row>
    <row r="520" spans="23:33" x14ac:dyDescent="0.4">
      <c r="W520" s="364"/>
      <c r="AG520" s="72"/>
    </row>
    <row r="521" spans="23:33" x14ac:dyDescent="0.4">
      <c r="W521" s="364"/>
      <c r="AG521" s="72"/>
    </row>
    <row r="522" spans="23:33" x14ac:dyDescent="0.4">
      <c r="W522" s="364"/>
      <c r="AG522" s="72"/>
    </row>
    <row r="523" spans="23:33" x14ac:dyDescent="0.4">
      <c r="W523" s="364"/>
      <c r="AG523" s="72"/>
    </row>
    <row r="524" spans="23:33" x14ac:dyDescent="0.4">
      <c r="W524" s="364"/>
      <c r="AG524" s="72"/>
    </row>
    <row r="525" spans="23:33" ht="16.75" x14ac:dyDescent="0.4">
      <c r="W525" s="364"/>
      <c r="AB525" s="381" t="s">
        <v>573</v>
      </c>
      <c r="AG525" s="72"/>
    </row>
    <row r="526" spans="23:33" ht="16.75" x14ac:dyDescent="0.4">
      <c r="W526" s="364"/>
      <c r="AB526" s="381" t="s">
        <v>568</v>
      </c>
      <c r="AG526" s="72"/>
    </row>
    <row r="527" spans="23:33" ht="16.75" x14ac:dyDescent="0.4">
      <c r="W527" s="364"/>
      <c r="AB527" s="381" t="s">
        <v>569</v>
      </c>
      <c r="AG527" s="72"/>
    </row>
    <row r="528" spans="23:33" ht="16.75" x14ac:dyDescent="0.4">
      <c r="W528" s="364"/>
      <c r="AB528" s="381" t="s">
        <v>570</v>
      </c>
      <c r="AG528" s="72"/>
    </row>
    <row r="529" spans="1:35" ht="16.75" x14ac:dyDescent="0.4">
      <c r="W529" s="364"/>
      <c r="AB529" s="381" t="s">
        <v>571</v>
      </c>
      <c r="AG529" s="72"/>
    </row>
    <row r="530" spans="1:35" ht="7.75" customHeight="1" thickBot="1" x14ac:dyDescent="0.5">
      <c r="A530" s="29"/>
      <c r="B530" s="29"/>
      <c r="E530" s="97"/>
      <c r="F530" s="49"/>
      <c r="G530" s="49"/>
      <c r="H530" s="49"/>
      <c r="I530" s="49"/>
      <c r="J530" s="49"/>
      <c r="K530" s="49"/>
      <c r="L530" s="49"/>
      <c r="M530" s="49"/>
      <c r="N530" s="49"/>
      <c r="O530" s="49"/>
      <c r="P530" s="49"/>
      <c r="Q530" s="49"/>
      <c r="R530" s="49"/>
      <c r="S530" s="49"/>
      <c r="T530" s="49"/>
      <c r="U530" s="49"/>
      <c r="V530" s="49"/>
      <c r="W530" s="385"/>
      <c r="X530" s="386"/>
      <c r="Y530" s="386"/>
      <c r="Z530" s="386"/>
      <c r="AA530" s="386"/>
      <c r="AB530" s="386"/>
      <c r="AC530" s="386"/>
      <c r="AD530" s="386"/>
      <c r="AE530" s="386"/>
      <c r="AF530" s="386"/>
      <c r="AG530" s="387"/>
    </row>
    <row r="531" spans="1:35" ht="10.75" customHeight="1" x14ac:dyDescent="0.45">
      <c r="A531" s="29"/>
      <c r="B531" s="29"/>
      <c r="E531" s="97"/>
      <c r="F531" s="49"/>
      <c r="G531" s="49"/>
      <c r="H531" s="49"/>
      <c r="I531" s="49"/>
      <c r="J531" s="49"/>
      <c r="K531" s="49"/>
      <c r="L531" s="49"/>
      <c r="M531" s="49"/>
      <c r="N531" s="49"/>
      <c r="O531" s="49"/>
      <c r="P531" s="49"/>
      <c r="Q531" s="49"/>
      <c r="R531" s="49"/>
      <c r="S531" s="49"/>
      <c r="T531" s="49"/>
      <c r="U531" s="49"/>
      <c r="V531" s="49"/>
      <c r="W531" s="49"/>
      <c r="X531" s="49"/>
      <c r="Y531" s="49"/>
      <c r="Z531" s="49"/>
      <c r="AA531" s="49"/>
      <c r="AB531" s="49"/>
      <c r="AC531" s="49"/>
      <c r="AD531" s="49"/>
      <c r="AE531" s="49"/>
      <c r="AF531" s="49"/>
      <c r="AG531" s="49"/>
    </row>
    <row r="532" spans="1:35" ht="11.6" customHeight="1" x14ac:dyDescent="0.4">
      <c r="C532" s="82"/>
      <c r="D532" s="83"/>
      <c r="E532" s="82"/>
      <c r="F532" s="82"/>
      <c r="G532" s="82"/>
      <c r="H532" s="82"/>
      <c r="I532" s="82"/>
      <c r="J532" s="82"/>
      <c r="K532" s="82"/>
      <c r="L532" s="82"/>
      <c r="M532" s="82"/>
      <c r="N532" s="82"/>
      <c r="O532" s="82"/>
      <c r="P532" s="82"/>
      <c r="Q532" s="82"/>
      <c r="R532" s="82"/>
      <c r="S532" s="82"/>
      <c r="T532" s="82"/>
      <c r="U532" s="82"/>
      <c r="V532" s="82"/>
      <c r="W532" s="82"/>
      <c r="X532" s="82"/>
      <c r="Y532" s="82"/>
      <c r="Z532" s="82"/>
      <c r="AA532" s="82"/>
      <c r="AB532" s="82"/>
      <c r="AC532" s="82"/>
      <c r="AD532" s="82"/>
      <c r="AE532" s="82"/>
      <c r="AF532" s="82"/>
      <c r="AG532" s="82"/>
      <c r="AH532" s="82"/>
    </row>
    <row r="533" spans="1:35" ht="15.9" x14ac:dyDescent="0.45">
      <c r="A533" s="29"/>
      <c r="B533" s="29"/>
      <c r="F533" s="49"/>
      <c r="G533" s="49"/>
      <c r="H533" s="49"/>
      <c r="I533" s="49"/>
      <c r="J533" s="49"/>
      <c r="K533" s="49"/>
      <c r="L533" s="49"/>
      <c r="M533" s="49"/>
      <c r="N533" s="49"/>
      <c r="O533" s="49"/>
      <c r="P533" s="49"/>
      <c r="Q533" s="49"/>
      <c r="R533" s="49"/>
      <c r="S533" s="49"/>
      <c r="T533" s="49"/>
      <c r="U533" s="49"/>
      <c r="V533" s="49"/>
      <c r="W533" s="49"/>
      <c r="X533" s="49"/>
      <c r="Y533" s="49"/>
      <c r="Z533" s="49"/>
      <c r="AA533" s="49"/>
      <c r="AB533" s="49"/>
      <c r="AC533" s="49"/>
      <c r="AD533" s="49"/>
      <c r="AE533" s="49"/>
      <c r="AF533" s="49"/>
      <c r="AG533" s="49"/>
    </row>
    <row r="534" spans="1:35" ht="15.9" x14ac:dyDescent="0.45">
      <c r="A534" s="29"/>
      <c r="B534" s="29"/>
      <c r="F534" s="49"/>
      <c r="G534" s="49"/>
      <c r="H534" s="49"/>
      <c r="I534" s="49"/>
      <c r="J534" s="49"/>
      <c r="K534" s="49"/>
      <c r="L534" s="49"/>
      <c r="M534" s="49"/>
      <c r="N534" s="49"/>
      <c r="O534" s="49"/>
      <c r="P534" s="49"/>
      <c r="Q534" s="49"/>
      <c r="R534" s="49"/>
      <c r="S534" s="49"/>
      <c r="T534" s="49"/>
      <c r="U534" s="49"/>
      <c r="V534" s="49"/>
      <c r="W534" s="49"/>
      <c r="X534" s="49"/>
      <c r="Y534" s="49"/>
      <c r="Z534" s="49"/>
      <c r="AA534" s="49"/>
      <c r="AB534" s="49"/>
      <c r="AC534" s="49"/>
      <c r="AD534" s="49"/>
      <c r="AE534" s="49"/>
      <c r="AF534" s="49"/>
      <c r="AG534" s="49"/>
    </row>
    <row r="535" spans="1:35" ht="20.6" x14ac:dyDescent="0.55000000000000004">
      <c r="C535" s="150" t="s">
        <v>128</v>
      </c>
    </row>
    <row r="536" spans="1:35" x14ac:dyDescent="0.4">
      <c r="C536" s="36"/>
      <c r="D536" s="60"/>
      <c r="AH536" s="88"/>
      <c r="AI536" s="50"/>
    </row>
  </sheetData>
  <sheetProtection selectLockedCells="1"/>
  <phoneticPr fontId="5" type="noConversion"/>
  <conditionalFormatting sqref="C226:C227">
    <cfRule type="containsText" dxfId="58" priority="119" operator="containsText" text="Your Imatest CoC Diameter is LARGER">
      <formula>NOT(ISERROR(SEARCH("Your Imatest CoC Diameter is LARGER",C226)))</formula>
    </cfRule>
  </conditionalFormatting>
  <conditionalFormatting sqref="E59:E67">
    <cfRule type="cellIs" dxfId="57" priority="113" operator="greaterThan">
      <formula>$D$71</formula>
    </cfRule>
  </conditionalFormatting>
  <conditionalFormatting sqref="E277">
    <cfRule type="containsText" dxfId="56" priority="120" operator="containsText" text="Good:">
      <formula>NOT(ISERROR(SEARCH("Good:",E277)))</formula>
    </cfRule>
  </conditionalFormatting>
  <conditionalFormatting sqref="G293:AG372">
    <cfRule type="containsText" dxfId="55" priority="1" operator="containsText" text="D">
      <formula>NOT(ISERROR(SEARCH("D",G293)))</formula>
    </cfRule>
    <cfRule type="containsText" dxfId="54" priority="2" operator="containsText" text="32.0">
      <formula>NOT(ISERROR(SEARCH("32.0",G293)))</formula>
    </cfRule>
    <cfRule type="containsText" dxfId="53" priority="3" operator="containsText" text="28.5">
      <formula>NOT(ISERROR(SEARCH("28.5",G293)))</formula>
    </cfRule>
    <cfRule type="containsText" dxfId="52" priority="4" operator="containsText" text="25.4">
      <formula>NOT(ISERROR(SEARCH("25.4",G293)))</formula>
    </cfRule>
    <cfRule type="containsText" dxfId="51" priority="5" operator="containsText" text="22.6">
      <formula>NOT(ISERROR(SEARCH("22.6",G293)))</formula>
    </cfRule>
    <cfRule type="containsText" dxfId="50" priority="6" operator="containsText" text="20.2">
      <formula>NOT(ISERROR(SEARCH("20.2",G293)))</formula>
    </cfRule>
    <cfRule type="containsText" dxfId="49" priority="7" operator="containsText" text="18.0">
      <formula>NOT(ISERROR(SEARCH("18.0",G293)))</formula>
    </cfRule>
    <cfRule type="containsText" dxfId="48" priority="8" operator="containsText" text="16.0">
      <formula>NOT(ISERROR(SEARCH("16.0",G293)))</formula>
    </cfRule>
    <cfRule type="containsText" dxfId="47" priority="9" operator="containsText" text="14.3">
      <formula>NOT(ISERROR(SEARCH("14.3",G293)))</formula>
    </cfRule>
    <cfRule type="containsText" dxfId="46" priority="10" operator="containsText" text="12.7">
      <formula>NOT(ISERROR(SEARCH("12.7",G293)))</formula>
    </cfRule>
    <cfRule type="containsText" dxfId="45" priority="11" operator="containsText" text="11.3">
      <formula>NOT(ISERROR(SEARCH("11.3",G293)))</formula>
    </cfRule>
    <cfRule type="containsText" dxfId="44" priority="12" operator="containsText" text="10.1">
      <formula>NOT(ISERROR(SEARCH("10.1",G293)))</formula>
    </cfRule>
    <cfRule type="containsText" dxfId="43" priority="13" operator="containsText" text="9.0">
      <formula>NOT(ISERROR(SEARCH("9.0",G293)))</formula>
    </cfRule>
    <cfRule type="containsText" dxfId="42" priority="14" operator="containsText" text="D">
      <formula>NOT(ISERROR(SEARCH("D",G293)))</formula>
    </cfRule>
    <cfRule type="containsText" dxfId="41" priority="15" operator="containsText" text="32.0">
      <formula>NOT(ISERROR(SEARCH("32.0",G293)))</formula>
    </cfRule>
    <cfRule type="containsText" dxfId="40" priority="16" operator="containsText" text="28.5">
      <formula>NOT(ISERROR(SEARCH("28.5",G293)))</formula>
    </cfRule>
    <cfRule type="containsText" dxfId="39" priority="17" operator="containsText" text="25.4">
      <formula>NOT(ISERROR(SEARCH("25.4",G293)))</formula>
    </cfRule>
    <cfRule type="containsText" dxfId="38" priority="18" operator="containsText" text="22.6">
      <formula>NOT(ISERROR(SEARCH("22.6",G293)))</formula>
    </cfRule>
    <cfRule type="containsText" dxfId="37" priority="19" operator="containsText" text="20.2">
      <formula>NOT(ISERROR(SEARCH("20.2",G293)))</formula>
    </cfRule>
    <cfRule type="containsText" dxfId="36" priority="20" operator="containsText" text="18.0">
      <formula>NOT(ISERROR(SEARCH("18.0",G293)))</formula>
    </cfRule>
    <cfRule type="containsText" dxfId="35" priority="21" operator="containsText" text="16.0">
      <formula>NOT(ISERROR(SEARCH("16.0",G293)))</formula>
    </cfRule>
    <cfRule type="containsText" dxfId="34" priority="22" operator="containsText" text="14.3">
      <formula>NOT(ISERROR(SEARCH("14.3",G293)))</formula>
    </cfRule>
    <cfRule type="containsText" dxfId="33" priority="23" operator="containsText" text="12.7">
      <formula>NOT(ISERROR(SEARCH("12.7",G293)))</formula>
    </cfRule>
    <cfRule type="containsText" dxfId="32" priority="24" operator="containsText" text="11.3">
      <formula>NOT(ISERROR(SEARCH("11.3",G293)))</formula>
    </cfRule>
    <cfRule type="containsText" dxfId="31" priority="25" operator="containsText" text="10.1">
      <formula>NOT(ISERROR(SEARCH("10.1",G293)))</formula>
    </cfRule>
    <cfRule type="containsText" dxfId="30" priority="26" operator="containsText" text="9.0">
      <formula>NOT(ISERROR(SEARCH("9.0",G293)))</formula>
    </cfRule>
  </conditionalFormatting>
  <conditionalFormatting sqref="U289">
    <cfRule type="cellIs" priority="79" operator="notEqual">
      <formula>0.0071</formula>
    </cfRule>
  </conditionalFormatting>
  <hyperlinks>
    <hyperlink ref="R244" r:id="rId1" xr:uid="{3367BCDB-5DB4-4AC8-9A49-BD6F3BAE6DC7}"/>
    <hyperlink ref="R184" r:id="rId2" xr:uid="{A66DCA76-0265-4F08-BC4F-2E2BFDF62924}"/>
    <hyperlink ref="Z214" r:id="rId3" xr:uid="{46A2344C-CCD7-4D3C-BB11-44F90883F88A}"/>
    <hyperlink ref="D152" r:id="rId4" xr:uid="{6E20C1C5-C32C-4EF2-BDB7-506FA6461DE4}"/>
    <hyperlink ref="D147" r:id="rId5" xr:uid="{23419785-7EFB-4796-A1FB-2CFFE7A60CE9}"/>
    <hyperlink ref="D149" r:id="rId6" xr:uid="{4B9841C4-BC38-4F7F-8465-671AEF462CC0}"/>
    <hyperlink ref="Z113" r:id="rId7" xr:uid="{63259246-4752-425A-AE15-64A4B9715345}"/>
    <hyperlink ref="D148" r:id="rId8" xr:uid="{D9D1AB4C-FB85-41D2-BE77-CE64973AD8CA}"/>
    <hyperlink ref="D146" r:id="rId9" xr:uid="{A032D8F7-867E-4D7D-98F3-47847E0952A8}"/>
    <hyperlink ref="G411" r:id="rId10" xr:uid="{94E19526-8175-44DD-9141-0D85EEA9A2CC}"/>
    <hyperlink ref="AB2" r:id="rId11" xr:uid="{C3DE6A1F-F489-4A64-9599-84E364A6C378}"/>
    <hyperlink ref="T95" r:id="rId12" display="https://en.wikipedia.org/wiki/Circle_of_confusion" xr:uid="{EEA47C33-7B72-4DD8-B4D1-B526B7DD9BE9}"/>
    <hyperlink ref="F159" r:id="rId13" xr:uid="{66CEB7FF-3F9B-4368-B785-43EC387D5D96}"/>
    <hyperlink ref="T159" r:id="rId14" xr:uid="{876113E5-D6CB-4AC8-A356-15711DCCF8A3}"/>
    <hyperlink ref="Y44" r:id="rId15" xr:uid="{821A37F6-F7D5-4FDF-AC01-7007602A6398}"/>
    <hyperlink ref="AA54" r:id="rId16" xr:uid="{9EAFB2B6-8F08-4859-9158-744E0B40F929}"/>
    <hyperlink ref="R499" r:id="rId17" xr:uid="{89CF9ADC-40E3-4B28-A625-E815305B3CB3}"/>
  </hyperlinks>
  <pageMargins left="0.27" right="0.2" top="0.25" bottom="0.25" header="0.3" footer="0.3"/>
  <pageSetup scale="65" fitToHeight="0" orientation="landscape" r:id="rId18"/>
  <drawing r:id="rId19"/>
  <legacyDrawing r:id="rId20"/>
  <oleObjects>
    <mc:AlternateContent xmlns:mc="http://schemas.openxmlformats.org/markup-compatibility/2006">
      <mc:Choice Requires="x14">
        <oleObject shapeId="1032" r:id="rId21">
          <objectPr defaultSize="0" autoPict="0" r:id="rId22">
            <anchor moveWithCells="1">
              <from>
                <xdr:col>22</xdr:col>
                <xdr:colOff>332014</xdr:colOff>
                <xdr:row>402</xdr:row>
                <xdr:rowOff>92529</xdr:rowOff>
              </from>
              <to>
                <xdr:col>33</xdr:col>
                <xdr:colOff>16329</xdr:colOff>
                <xdr:row>436</xdr:row>
                <xdr:rowOff>10886</xdr:rowOff>
              </to>
            </anchor>
          </objectPr>
        </oleObject>
      </mc:Choice>
      <mc:Fallback>
        <oleObject shapeId="1032" r:id="rId21"/>
      </mc:Fallback>
    </mc:AlternateContent>
    <mc:AlternateContent xmlns:mc="http://schemas.openxmlformats.org/markup-compatibility/2006">
      <mc:Choice Requires="x14">
        <oleObject shapeId="1035" r:id="rId23">
          <objectPr defaultSize="0" autoPict="0" r:id="rId24">
            <anchor moveWithCells="1">
              <from>
                <xdr:col>2</xdr:col>
                <xdr:colOff>21771</xdr:colOff>
                <xdr:row>505</xdr:row>
                <xdr:rowOff>21771</xdr:rowOff>
              </from>
              <to>
                <xdr:col>15</xdr:col>
                <xdr:colOff>266700</xdr:colOff>
                <xdr:row>523</xdr:row>
                <xdr:rowOff>152400</xdr:rowOff>
              </to>
            </anchor>
          </objectPr>
        </oleObject>
      </mc:Choice>
      <mc:Fallback>
        <oleObject shapeId="1035" r:id="rId23"/>
      </mc:Fallback>
    </mc:AlternateContent>
    <mc:AlternateContent xmlns:mc="http://schemas.openxmlformats.org/markup-compatibility/2006">
      <mc:Choice Requires="x14">
        <oleObject shapeId="1036" r:id="rId25">
          <objectPr defaultSize="0" autoPict="0" r:id="rId26">
            <anchor moveWithCells="1">
              <from>
                <xdr:col>16</xdr:col>
                <xdr:colOff>92529</xdr:colOff>
                <xdr:row>501</xdr:row>
                <xdr:rowOff>195943</xdr:rowOff>
              </from>
              <to>
                <xdr:col>21</xdr:col>
                <xdr:colOff>255814</xdr:colOff>
                <xdr:row>528</xdr:row>
                <xdr:rowOff>103414</xdr:rowOff>
              </to>
            </anchor>
          </objectPr>
        </oleObject>
      </mc:Choice>
      <mc:Fallback>
        <oleObject shapeId="1036" r:id="rId25"/>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D35CB6-E694-4978-99DC-D0E3ECCD6C72}">
  <dimension ref="A1:AJ354"/>
  <sheetViews>
    <sheetView showGridLines="0" zoomScaleNormal="100" workbookViewId="0"/>
  </sheetViews>
  <sheetFormatPr defaultRowHeight="14.6" x14ac:dyDescent="0.4"/>
  <cols>
    <col min="1" max="1" width="2.3046875" customWidth="1"/>
    <col min="2" max="2" width="0.765625" customWidth="1"/>
    <col min="3" max="3" width="8.61328125" customWidth="1"/>
    <col min="4" max="4" width="7.3046875" customWidth="1"/>
    <col min="5" max="5" width="4.921875" customWidth="1"/>
    <col min="6" max="6" width="5.61328125" customWidth="1"/>
    <col min="7" max="7" width="7.07421875" bestFit="1" customWidth="1"/>
    <col min="8" max="11" width="5.84375" bestFit="1" customWidth="1"/>
    <col min="12" max="12" width="8.84375" bestFit="1" customWidth="1"/>
    <col min="13" max="17" width="5.84375" bestFit="1" customWidth="1"/>
    <col min="18" max="33" width="6.4609375" bestFit="1" customWidth="1"/>
    <col min="34" max="34" width="1" customWidth="1"/>
  </cols>
  <sheetData>
    <row r="1" spans="1:34" x14ac:dyDescent="0.4">
      <c r="A1" s="158"/>
    </row>
    <row r="2" spans="1:34" ht="26.15" customHeight="1" x14ac:dyDescent="0.4">
      <c r="B2" s="145"/>
      <c r="C2" s="288" t="s">
        <v>527</v>
      </c>
      <c r="T2" s="146"/>
      <c r="V2" s="9"/>
      <c r="Z2" s="357" t="s">
        <v>589</v>
      </c>
      <c r="AB2" s="116" t="s">
        <v>0</v>
      </c>
    </row>
    <row r="3" spans="1:34" ht="15.9" x14ac:dyDescent="0.4">
      <c r="C3" s="431" t="s">
        <v>595</v>
      </c>
      <c r="D3" s="126"/>
      <c r="F3" s="54"/>
      <c r="G3" s="54"/>
      <c r="H3" s="54"/>
      <c r="I3" s="54"/>
      <c r="J3" s="54"/>
      <c r="K3" s="54"/>
      <c r="L3" s="54"/>
      <c r="M3" s="85"/>
      <c r="N3" s="54"/>
      <c r="O3" s="54"/>
      <c r="P3" s="54"/>
      <c r="Q3" s="54"/>
      <c r="R3" s="54"/>
      <c r="S3" s="54"/>
      <c r="T3" s="54"/>
      <c r="U3" s="54"/>
      <c r="V3" s="54"/>
      <c r="W3" s="54"/>
      <c r="X3" s="54"/>
      <c r="Y3" s="54"/>
      <c r="Z3" s="54"/>
      <c r="AA3" s="54"/>
      <c r="AB3" s="54"/>
      <c r="AC3" s="54"/>
      <c r="AD3" s="54"/>
      <c r="AE3" s="54"/>
      <c r="AF3" s="54"/>
      <c r="AG3" s="54"/>
      <c r="AH3" s="55"/>
    </row>
    <row r="4" spans="1:34" ht="10.85" customHeight="1" x14ac:dyDescent="0.4">
      <c r="B4" s="145"/>
      <c r="C4" s="157"/>
      <c r="T4" s="146"/>
      <c r="AB4" s="4"/>
    </row>
    <row r="5" spans="1:34" ht="19.3" customHeight="1" x14ac:dyDescent="0.4">
      <c r="B5" s="145"/>
      <c r="C5" s="109"/>
      <c r="D5" s="313" t="s">
        <v>528</v>
      </c>
      <c r="E5" s="314"/>
      <c r="F5" s="314"/>
      <c r="G5" s="314"/>
      <c r="H5" s="314"/>
      <c r="I5" s="314"/>
      <c r="J5" s="314"/>
      <c r="K5" s="314"/>
      <c r="L5" s="314"/>
      <c r="M5" s="314"/>
      <c r="N5" s="314"/>
      <c r="O5" s="314"/>
      <c r="P5" s="314"/>
      <c r="Q5" s="314"/>
      <c r="R5" s="314"/>
      <c r="S5" s="314"/>
      <c r="T5" s="315"/>
      <c r="U5" s="314"/>
      <c r="V5" s="314"/>
      <c r="W5" s="314"/>
      <c r="X5" s="316"/>
      <c r="Y5" s="314"/>
      <c r="Z5" s="314"/>
      <c r="AA5" s="314"/>
      <c r="AB5" s="314"/>
      <c r="AC5" s="314"/>
      <c r="AD5" s="314"/>
      <c r="AE5" s="314"/>
    </row>
    <row r="6" spans="1:34" ht="11.6" customHeight="1" x14ac:dyDescent="0.4">
      <c r="C6" s="126"/>
      <c r="D6" s="55"/>
      <c r="F6" s="54"/>
      <c r="G6" s="54"/>
      <c r="H6" s="54"/>
      <c r="I6" s="54"/>
      <c r="J6" s="54"/>
      <c r="K6" s="54"/>
      <c r="L6" s="54"/>
      <c r="M6" s="85"/>
      <c r="N6" s="54"/>
      <c r="O6" s="54"/>
      <c r="P6" s="54"/>
      <c r="Q6" s="54"/>
      <c r="R6" s="54"/>
      <c r="S6" s="54"/>
      <c r="T6" s="54"/>
      <c r="U6" s="54"/>
      <c r="V6" s="54"/>
      <c r="W6" s="54"/>
      <c r="X6" s="54"/>
      <c r="Y6" s="54"/>
      <c r="Z6" s="54"/>
      <c r="AA6" s="54"/>
      <c r="AB6" s="54"/>
      <c r="AC6" s="54"/>
      <c r="AD6" s="54"/>
      <c r="AE6" s="54"/>
      <c r="AF6" s="54"/>
      <c r="AG6" s="54"/>
      <c r="AH6" s="55"/>
    </row>
    <row r="7" spans="1:34" ht="22.3" customHeight="1" thickBot="1" x14ac:dyDescent="0.45">
      <c r="C7" s="87" t="s">
        <v>116</v>
      </c>
    </row>
    <row r="8" spans="1:34" ht="18.899999999999999" thickBot="1" x14ac:dyDescent="0.45">
      <c r="C8" s="174" t="s">
        <v>590</v>
      </c>
      <c r="D8" s="430" t="s">
        <v>591</v>
      </c>
      <c r="E8" s="319"/>
      <c r="F8" s="319"/>
      <c r="G8" s="319"/>
      <c r="H8" s="319"/>
      <c r="I8" s="319"/>
      <c r="J8" s="320"/>
      <c r="M8" s="4"/>
    </row>
    <row r="9" spans="1:34" ht="15.9" customHeight="1" x14ac:dyDescent="0.5">
      <c r="C9" s="2"/>
      <c r="D9" s="2"/>
      <c r="M9" s="4"/>
    </row>
    <row r="10" spans="1:34" ht="6" customHeight="1" x14ac:dyDescent="0.45">
      <c r="C10" s="208"/>
      <c r="D10" s="209"/>
      <c r="E10" s="210"/>
      <c r="F10" s="211"/>
      <c r="G10" s="210"/>
      <c r="H10" s="210"/>
      <c r="I10" s="210"/>
      <c r="J10" s="210"/>
      <c r="K10" s="210"/>
      <c r="L10" s="210"/>
      <c r="M10" s="210"/>
      <c r="N10" s="210"/>
      <c r="O10" s="210"/>
      <c r="P10" s="210"/>
      <c r="Q10" s="210"/>
      <c r="R10" s="210"/>
      <c r="S10" s="210"/>
      <c r="T10" s="210"/>
      <c r="U10" s="210"/>
      <c r="V10" s="210"/>
      <c r="W10" s="210"/>
      <c r="X10" s="210"/>
      <c r="Y10" s="210"/>
      <c r="Z10" s="210"/>
      <c r="AA10" s="212"/>
      <c r="AB10" s="212"/>
      <c r="AC10" s="212"/>
      <c r="AD10" s="212"/>
      <c r="AE10" s="212"/>
      <c r="AF10" s="212"/>
      <c r="AG10" s="212"/>
    </row>
    <row r="11" spans="1:34" ht="15" customHeight="1" thickBot="1" x14ac:dyDescent="0.5">
      <c r="C11" s="84"/>
      <c r="D11" s="4"/>
      <c r="F11" s="41"/>
    </row>
    <row r="12" spans="1:34" ht="16.3" thickBot="1" x14ac:dyDescent="0.5">
      <c r="C12" s="340">
        <v>5</v>
      </c>
      <c r="D12" s="84" t="s">
        <v>225</v>
      </c>
      <c r="M12" s="4"/>
    </row>
    <row r="13" spans="1:34" ht="15.9" x14ac:dyDescent="0.45">
      <c r="C13" s="179"/>
      <c r="D13" s="173" t="s">
        <v>287</v>
      </c>
      <c r="M13" s="4"/>
      <c r="X13" s="64" t="s">
        <v>226</v>
      </c>
    </row>
    <row r="14" spans="1:34" ht="15" customHeight="1" thickBot="1" x14ac:dyDescent="0.55000000000000004">
      <c r="C14" s="2"/>
      <c r="M14" s="4"/>
    </row>
    <row r="15" spans="1:34" ht="19.3" customHeight="1" thickBot="1" x14ac:dyDescent="0.45">
      <c r="D15" s="30">
        <f>C12*50</f>
        <v>250</v>
      </c>
      <c r="E15" s="236" t="s">
        <v>288</v>
      </c>
      <c r="F15" s="237"/>
      <c r="G15" s="237"/>
      <c r="H15" s="237"/>
      <c r="I15" s="237"/>
      <c r="J15" s="237"/>
      <c r="K15" s="237"/>
      <c r="L15" s="237"/>
      <c r="M15" s="238"/>
      <c r="N15" s="237"/>
      <c r="O15" s="237"/>
      <c r="P15" s="237"/>
      <c r="Q15" s="237"/>
      <c r="R15" s="237"/>
      <c r="S15" s="237"/>
      <c r="T15" s="237"/>
      <c r="U15" s="237"/>
      <c r="V15" s="237"/>
      <c r="W15" s="237"/>
      <c r="X15" s="237"/>
      <c r="Y15" s="237"/>
      <c r="Z15" s="237"/>
      <c r="AA15" s="239"/>
      <c r="AB15" s="38"/>
      <c r="AC15" s="214"/>
    </row>
    <row r="16" spans="1:34" ht="15" customHeight="1" x14ac:dyDescent="0.45">
      <c r="C16" s="84"/>
      <c r="D16" s="4"/>
      <c r="F16" s="41"/>
    </row>
    <row r="17" spans="3:33" ht="6" customHeight="1" x14ac:dyDescent="0.45">
      <c r="C17" s="208"/>
      <c r="D17" s="209"/>
      <c r="E17" s="210"/>
      <c r="F17" s="211"/>
      <c r="G17" s="210"/>
      <c r="H17" s="210"/>
      <c r="I17" s="210"/>
      <c r="J17" s="210"/>
      <c r="K17" s="210"/>
      <c r="L17" s="210"/>
      <c r="M17" s="210"/>
      <c r="N17" s="210"/>
      <c r="O17" s="210"/>
      <c r="P17" s="210"/>
      <c r="Q17" s="210"/>
      <c r="R17" s="210"/>
      <c r="S17" s="210"/>
      <c r="T17" s="210"/>
      <c r="U17" s="210"/>
      <c r="V17" s="210"/>
      <c r="W17" s="210"/>
      <c r="X17" s="210"/>
      <c r="Y17" s="210"/>
      <c r="Z17" s="210"/>
      <c r="AA17" s="212"/>
      <c r="AB17" s="212"/>
      <c r="AC17" s="212"/>
      <c r="AD17" s="212"/>
      <c r="AE17" s="212"/>
      <c r="AF17" s="212"/>
      <c r="AG17" s="212"/>
    </row>
    <row r="18" spans="3:33" ht="15" customHeight="1" thickBot="1" x14ac:dyDescent="0.5">
      <c r="C18" s="84"/>
      <c r="D18" s="4"/>
      <c r="F18" s="41"/>
    </row>
    <row r="19" spans="3:33" ht="16.75" customHeight="1" thickBot="1" x14ac:dyDescent="0.5">
      <c r="C19" s="340">
        <v>18.5</v>
      </c>
      <c r="D19" s="84" t="s">
        <v>381</v>
      </c>
      <c r="M19" s="4"/>
    </row>
    <row r="20" spans="3:33" ht="16.75" customHeight="1" x14ac:dyDescent="0.45">
      <c r="C20" s="180"/>
      <c r="D20" s="49" t="s">
        <v>374</v>
      </c>
      <c r="G20" s="49"/>
      <c r="M20" s="4"/>
    </row>
    <row r="21" spans="3:33" ht="15" customHeight="1" x14ac:dyDescent="0.5">
      <c r="C21" s="2"/>
      <c r="G21" s="49" t="s">
        <v>375</v>
      </c>
      <c r="M21" s="4"/>
    </row>
    <row r="22" spans="3:33" ht="7.3" customHeight="1" x14ac:dyDescent="0.5">
      <c r="C22" s="2"/>
      <c r="M22" s="4"/>
    </row>
    <row r="23" spans="3:33" ht="15" customHeight="1" x14ac:dyDescent="0.5">
      <c r="C23" s="2"/>
      <c r="D23" s="228" t="s">
        <v>281</v>
      </c>
      <c r="E23" s="41"/>
      <c r="F23" s="41"/>
      <c r="G23" s="41"/>
      <c r="H23" s="41"/>
      <c r="I23" s="41"/>
      <c r="J23" s="41"/>
      <c r="K23" s="41"/>
      <c r="L23" s="41"/>
      <c r="M23" s="42"/>
      <c r="N23" s="41"/>
      <c r="O23" s="41"/>
      <c r="P23" s="41"/>
      <c r="Q23" s="41"/>
      <c r="R23" s="41"/>
      <c r="S23" s="41"/>
      <c r="T23" s="41"/>
      <c r="U23" s="41"/>
      <c r="V23" s="41"/>
      <c r="W23" s="41"/>
      <c r="X23" s="41"/>
      <c r="Y23" s="41"/>
      <c r="Z23" s="41"/>
      <c r="AA23" s="41"/>
      <c r="AB23" s="41"/>
      <c r="AC23" s="41"/>
      <c r="AD23" s="41"/>
      <c r="AE23" s="41"/>
      <c r="AF23" s="41"/>
      <c r="AG23" s="170"/>
    </row>
    <row r="24" spans="3:33" ht="15" customHeight="1" x14ac:dyDescent="0.5">
      <c r="C24" s="2"/>
      <c r="E24" s="174" t="s">
        <v>376</v>
      </c>
      <c r="F24" s="41"/>
      <c r="G24" s="41"/>
      <c r="H24" s="41"/>
      <c r="I24" s="41"/>
      <c r="J24" s="41"/>
      <c r="K24" s="41"/>
      <c r="L24" s="41"/>
      <c r="M24" s="42"/>
      <c r="N24" s="41"/>
      <c r="O24" s="41"/>
      <c r="P24" s="41"/>
      <c r="Q24" s="41"/>
      <c r="R24" s="41"/>
      <c r="S24" s="41"/>
      <c r="T24" s="41"/>
      <c r="U24" s="41"/>
      <c r="V24" s="41"/>
      <c r="W24" s="41"/>
      <c r="X24" s="41"/>
      <c r="Y24" s="41"/>
      <c r="Z24" s="41"/>
      <c r="AA24" s="41"/>
      <c r="AB24" s="41"/>
      <c r="AC24" s="41"/>
      <c r="AD24" s="41"/>
      <c r="AE24" s="41"/>
      <c r="AF24" s="41"/>
      <c r="AG24" s="170"/>
    </row>
    <row r="25" spans="3:33" ht="15" customHeight="1" x14ac:dyDescent="0.5">
      <c r="C25" s="2"/>
      <c r="E25" s="120" t="s">
        <v>285</v>
      </c>
      <c r="F25" s="41"/>
      <c r="G25" s="41"/>
      <c r="H25" s="41"/>
      <c r="I25" s="41"/>
      <c r="J25" s="41"/>
      <c r="K25" s="41"/>
      <c r="L25" s="41"/>
      <c r="M25" s="42"/>
      <c r="N25" s="41"/>
      <c r="O25" s="41"/>
      <c r="P25" s="41"/>
      <c r="Q25" s="41"/>
      <c r="R25" s="41"/>
      <c r="S25" s="41"/>
      <c r="T25" s="41"/>
      <c r="U25" s="41"/>
      <c r="V25" s="41"/>
      <c r="W25" s="41"/>
      <c r="X25" s="41"/>
      <c r="Y25" s="41"/>
      <c r="Z25" s="41"/>
      <c r="AA25" s="41"/>
      <c r="AB25" s="41"/>
      <c r="AC25" s="41"/>
      <c r="AD25" s="41"/>
      <c r="AE25" s="41"/>
      <c r="AF25" s="41"/>
      <c r="AG25" s="170"/>
    </row>
    <row r="26" spans="3:33" ht="14.6" customHeight="1" thickBot="1" x14ac:dyDescent="0.55000000000000004">
      <c r="C26" s="2"/>
      <c r="F26" s="129"/>
      <c r="G26" s="39"/>
      <c r="H26" s="39"/>
      <c r="I26" s="39"/>
      <c r="J26" s="39"/>
      <c r="K26" s="39"/>
      <c r="L26" s="39"/>
      <c r="M26" s="40"/>
      <c r="N26" s="39"/>
      <c r="O26" s="39"/>
      <c r="P26" s="39"/>
      <c r="Q26" s="39"/>
      <c r="R26" s="39"/>
      <c r="S26" s="39"/>
      <c r="T26" s="39"/>
      <c r="U26" s="39"/>
      <c r="V26" s="39"/>
    </row>
    <row r="27" spans="3:33" ht="14.6" customHeight="1" thickBot="1" x14ac:dyDescent="0.55000000000000004">
      <c r="C27" s="2"/>
      <c r="D27" s="339">
        <v>6000</v>
      </c>
      <c r="E27" s="174" t="s">
        <v>223</v>
      </c>
      <c r="M27" s="4"/>
      <c r="X27" s="213" t="s">
        <v>377</v>
      </c>
      <c r="Y27" s="4" t="s">
        <v>257</v>
      </c>
      <c r="AD27" s="169"/>
    </row>
    <row r="28" spans="3:33" ht="14.6" customHeight="1" thickBot="1" x14ac:dyDescent="0.55000000000000004">
      <c r="C28" s="2"/>
      <c r="D28" s="339">
        <v>4000</v>
      </c>
      <c r="E28" s="174" t="s">
        <v>224</v>
      </c>
      <c r="L28" s="200">
        <f>D27*D28/1000000</f>
        <v>24</v>
      </c>
      <c r="M28" s="260" t="s">
        <v>300</v>
      </c>
      <c r="N28" s="255"/>
      <c r="O28" s="258"/>
    </row>
    <row r="29" spans="3:33" ht="8.15" customHeight="1" thickBot="1" x14ac:dyDescent="0.55000000000000004">
      <c r="C29" s="2"/>
      <c r="D29" s="2"/>
      <c r="E29" s="41"/>
      <c r="M29" s="4"/>
    </row>
    <row r="30" spans="3:33" ht="16.3" customHeight="1" thickBot="1" x14ac:dyDescent="0.55000000000000004">
      <c r="C30" s="2"/>
      <c r="D30" s="254">
        <f>D27*0.8375/D15</f>
        <v>20.100000000000001</v>
      </c>
      <c r="E30" s="240" t="s">
        <v>279</v>
      </c>
      <c r="F30" s="241"/>
      <c r="G30" s="241"/>
      <c r="H30" s="241"/>
      <c r="I30" s="241"/>
      <c r="J30" s="241"/>
      <c r="K30" s="241"/>
      <c r="L30" s="241"/>
      <c r="M30" s="242"/>
      <c r="N30" s="241"/>
      <c r="O30" s="241"/>
      <c r="P30" s="241"/>
      <c r="Q30" s="241"/>
      <c r="R30" s="243"/>
      <c r="S30" s="243"/>
      <c r="T30" s="243"/>
      <c r="U30" s="243"/>
      <c r="V30" s="243"/>
      <c r="W30" s="243"/>
      <c r="X30" s="243"/>
      <c r="Y30" s="243"/>
      <c r="Z30" s="243"/>
      <c r="AA30" s="243"/>
      <c r="AB30" s="244"/>
    </row>
    <row r="31" spans="3:33" ht="16.75" customHeight="1" thickBot="1" x14ac:dyDescent="0.55000000000000004">
      <c r="C31" s="2"/>
      <c r="D31" s="254">
        <f>D28*0.8375/D15</f>
        <v>13.4</v>
      </c>
      <c r="E31" s="251" t="s">
        <v>278</v>
      </c>
      <c r="F31" s="245"/>
      <c r="G31" s="245"/>
      <c r="H31" s="245"/>
      <c r="I31" s="245"/>
      <c r="J31" s="245"/>
      <c r="K31" s="245"/>
      <c r="L31" s="245"/>
      <c r="M31" s="246"/>
      <c r="N31" s="245"/>
      <c r="O31" s="245"/>
      <c r="P31" s="245"/>
      <c r="Q31" s="245"/>
      <c r="R31" s="247"/>
      <c r="S31" s="247"/>
      <c r="T31" s="247"/>
      <c r="U31" s="247"/>
      <c r="V31" s="247"/>
      <c r="W31" s="247"/>
      <c r="X31" s="247"/>
      <c r="Y31" s="247"/>
      <c r="Z31" s="247"/>
      <c r="AA31" s="247"/>
      <c r="AB31" s="248"/>
    </row>
    <row r="32" spans="3:33" ht="16.75" customHeight="1" thickBot="1" x14ac:dyDescent="0.55000000000000004">
      <c r="C32" s="2"/>
      <c r="D32" s="69">
        <f>D30*2.54</f>
        <v>51.054000000000002</v>
      </c>
      <c r="E32" s="240" t="s">
        <v>280</v>
      </c>
      <c r="F32" s="241"/>
      <c r="G32" s="249"/>
      <c r="H32" s="249"/>
      <c r="I32" s="249"/>
      <c r="J32" s="249"/>
      <c r="K32" s="249"/>
      <c r="L32" s="249"/>
      <c r="M32" s="250"/>
      <c r="N32" s="249"/>
      <c r="O32" s="249"/>
      <c r="P32" s="249"/>
      <c r="Q32" s="249"/>
      <c r="R32" s="243"/>
      <c r="S32" s="243"/>
      <c r="T32" s="243"/>
      <c r="U32" s="243"/>
      <c r="V32" s="243"/>
      <c r="W32" s="243"/>
      <c r="X32" s="243"/>
      <c r="Y32" s="243"/>
      <c r="Z32" s="243"/>
      <c r="AA32" s="243"/>
      <c r="AB32" s="244"/>
    </row>
    <row r="33" spans="3:31" ht="16.75" customHeight="1" thickBot="1" x14ac:dyDescent="0.55000000000000004">
      <c r="C33" s="2"/>
      <c r="D33" s="69">
        <f>D31*2.54</f>
        <v>34.036000000000001</v>
      </c>
      <c r="E33" s="251" t="s">
        <v>277</v>
      </c>
      <c r="F33" s="245"/>
      <c r="G33" s="252"/>
      <c r="H33" s="252"/>
      <c r="I33" s="252"/>
      <c r="J33" s="252"/>
      <c r="K33" s="252"/>
      <c r="L33" s="252"/>
      <c r="M33" s="253"/>
      <c r="N33" s="252"/>
      <c r="O33" s="252"/>
      <c r="P33" s="252"/>
      <c r="Q33" s="252"/>
      <c r="R33" s="247"/>
      <c r="S33" s="247"/>
      <c r="T33" s="247"/>
      <c r="U33" s="247"/>
      <c r="V33" s="247"/>
      <c r="W33" s="247"/>
      <c r="X33" s="247"/>
      <c r="Y33" s="247"/>
      <c r="Z33" s="247"/>
      <c r="AA33" s="247"/>
      <c r="AB33" s="248"/>
    </row>
    <row r="34" spans="3:31" ht="7.85" customHeight="1" thickBot="1" x14ac:dyDescent="0.55000000000000004">
      <c r="C34" s="2"/>
      <c r="D34" s="33"/>
      <c r="E34" s="1"/>
      <c r="M34" s="34"/>
    </row>
    <row r="35" spans="3:31" ht="14.6" customHeight="1" thickBot="1" x14ac:dyDescent="0.45">
      <c r="D35" s="338">
        <v>15.6</v>
      </c>
      <c r="E35" s="174" t="s">
        <v>380</v>
      </c>
    </row>
    <row r="36" spans="3:31" ht="9" customHeight="1" thickBot="1" x14ac:dyDescent="0.5">
      <c r="D36" s="218"/>
      <c r="E36" s="84"/>
    </row>
    <row r="37" spans="3:31" ht="16.75" customHeight="1" thickBot="1" x14ac:dyDescent="0.45">
      <c r="D37" s="201">
        <f>D35*D27/D28</f>
        <v>23.4</v>
      </c>
      <c r="E37" s="219" t="s">
        <v>379</v>
      </c>
      <c r="F37" s="204"/>
      <c r="G37" s="204"/>
      <c r="H37" s="204"/>
      <c r="I37" s="204"/>
      <c r="J37" s="204"/>
      <c r="K37" s="204"/>
      <c r="L37" s="204"/>
      <c r="M37" s="204"/>
      <c r="N37" s="204"/>
      <c r="O37" s="204"/>
      <c r="P37" s="204"/>
      <c r="Q37" s="204"/>
      <c r="R37" s="204"/>
      <c r="S37" s="204"/>
      <c r="T37" s="204"/>
      <c r="U37" s="204"/>
      <c r="V37" s="205"/>
      <c r="Z37" s="213" t="s">
        <v>378</v>
      </c>
      <c r="AA37" s="116" t="s">
        <v>257</v>
      </c>
    </row>
    <row r="38" spans="3:31" ht="14.6" customHeight="1" x14ac:dyDescent="0.4">
      <c r="E38" s="41"/>
      <c r="Z38" s="213"/>
      <c r="AA38" s="4"/>
    </row>
    <row r="39" spans="3:31" ht="8.15" customHeight="1" x14ac:dyDescent="0.4">
      <c r="E39" s="41"/>
      <c r="Z39" s="213"/>
      <c r="AA39" s="4"/>
    </row>
    <row r="40" spans="3:31" ht="14.6" customHeight="1" x14ac:dyDescent="0.5">
      <c r="D40" s="124" t="s">
        <v>382</v>
      </c>
      <c r="Z40" s="213"/>
      <c r="AA40" s="4"/>
    </row>
    <row r="41" spans="3:31" ht="14.6" customHeight="1" thickBot="1" x14ac:dyDescent="0.45">
      <c r="E41" s="41"/>
      <c r="Z41" s="213"/>
      <c r="AA41" s="4"/>
    </row>
    <row r="42" spans="3:31" ht="16.75" customHeight="1" thickBot="1" x14ac:dyDescent="0.45">
      <c r="E42" s="69">
        <f>254/D37</f>
        <v>10.854700854700855</v>
      </c>
      <c r="F42" s="236" t="s">
        <v>291</v>
      </c>
      <c r="G42" s="237"/>
      <c r="H42" s="237"/>
      <c r="I42" s="237"/>
      <c r="J42" s="237"/>
      <c r="K42" s="237"/>
      <c r="L42" s="237"/>
      <c r="M42" s="237"/>
      <c r="N42" s="237"/>
      <c r="O42" s="237"/>
      <c r="P42" s="237"/>
      <c r="Q42" s="237"/>
      <c r="R42" s="237"/>
      <c r="S42" s="237"/>
      <c r="T42" s="237"/>
      <c r="U42" s="237"/>
      <c r="V42" s="237"/>
      <c r="W42" s="237"/>
      <c r="X42" s="237"/>
      <c r="Y42" s="255"/>
      <c r="Z42" s="255"/>
      <c r="AA42" s="256"/>
      <c r="AB42" s="257"/>
      <c r="AC42" s="255"/>
      <c r="AD42" s="258"/>
      <c r="AE42" s="214"/>
    </row>
    <row r="43" spans="3:31" ht="16.75" customHeight="1" thickBot="1" x14ac:dyDescent="0.45">
      <c r="E43" s="69">
        <f>305/D37</f>
        <v>13.034188034188036</v>
      </c>
      <c r="F43" s="236" t="s">
        <v>292</v>
      </c>
      <c r="G43" s="237"/>
      <c r="H43" s="237"/>
      <c r="I43" s="237"/>
      <c r="J43" s="237"/>
      <c r="K43" s="237"/>
      <c r="L43" s="237"/>
      <c r="M43" s="237"/>
      <c r="N43" s="237"/>
      <c r="O43" s="237"/>
      <c r="P43" s="237"/>
      <c r="Q43" s="237"/>
      <c r="R43" s="237"/>
      <c r="S43" s="237"/>
      <c r="T43" s="237"/>
      <c r="U43" s="237"/>
      <c r="V43" s="237"/>
      <c r="W43" s="237"/>
      <c r="X43" s="237"/>
      <c r="Y43" s="255"/>
      <c r="Z43" s="255"/>
      <c r="AA43" s="256"/>
      <c r="AB43" s="257"/>
      <c r="AC43" s="255"/>
      <c r="AD43" s="258"/>
      <c r="AE43" s="214"/>
    </row>
    <row r="44" spans="3:31" ht="16.75" customHeight="1" thickBot="1" x14ac:dyDescent="0.45">
      <c r="E44" s="69">
        <f>432/D37</f>
        <v>18.461538461538463</v>
      </c>
      <c r="F44" s="236" t="s">
        <v>293</v>
      </c>
      <c r="G44" s="237"/>
      <c r="H44" s="237"/>
      <c r="I44" s="237"/>
      <c r="J44" s="237"/>
      <c r="K44" s="237"/>
      <c r="L44" s="237"/>
      <c r="M44" s="237"/>
      <c r="N44" s="237"/>
      <c r="O44" s="237"/>
      <c r="P44" s="237"/>
      <c r="Q44" s="237"/>
      <c r="R44" s="237"/>
      <c r="S44" s="237"/>
      <c r="T44" s="237"/>
      <c r="U44" s="237"/>
      <c r="V44" s="237"/>
      <c r="W44" s="237"/>
      <c r="X44" s="237"/>
      <c r="Y44" s="255"/>
      <c r="Z44" s="255"/>
      <c r="AA44" s="256"/>
      <c r="AB44" s="257"/>
      <c r="AC44" s="255"/>
      <c r="AD44" s="258"/>
      <c r="AE44" s="214"/>
    </row>
    <row r="45" spans="3:31" ht="16.75" customHeight="1" thickBot="1" x14ac:dyDescent="0.45">
      <c r="E45" s="69">
        <f>483/D37</f>
        <v>20.641025641025642</v>
      </c>
      <c r="F45" s="236" t="s">
        <v>294</v>
      </c>
      <c r="G45" s="237"/>
      <c r="H45" s="237"/>
      <c r="I45" s="237"/>
      <c r="J45" s="237"/>
      <c r="K45" s="237"/>
      <c r="L45" s="237"/>
      <c r="M45" s="237"/>
      <c r="N45" s="237"/>
      <c r="O45" s="237"/>
      <c r="P45" s="237"/>
      <c r="Q45" s="237"/>
      <c r="R45" s="237"/>
      <c r="S45" s="237"/>
      <c r="T45" s="237"/>
      <c r="U45" s="237"/>
      <c r="V45" s="237"/>
      <c r="W45" s="237"/>
      <c r="X45" s="237"/>
      <c r="Y45" s="255"/>
      <c r="Z45" s="255"/>
      <c r="AA45" s="256"/>
      <c r="AB45" s="257"/>
      <c r="AC45" s="255"/>
      <c r="AD45" s="258"/>
      <c r="AE45" s="214"/>
    </row>
    <row r="46" spans="3:31" ht="16.75" customHeight="1" thickBot="1" x14ac:dyDescent="0.45">
      <c r="E46" s="69">
        <f>508/D37</f>
        <v>21.70940170940171</v>
      </c>
      <c r="F46" s="236" t="s">
        <v>295</v>
      </c>
      <c r="G46" s="237"/>
      <c r="H46" s="237"/>
      <c r="I46" s="237"/>
      <c r="J46" s="237"/>
      <c r="K46" s="237"/>
      <c r="L46" s="237"/>
      <c r="M46" s="237"/>
      <c r="N46" s="237"/>
      <c r="O46" s="237"/>
      <c r="P46" s="237"/>
      <c r="Q46" s="237"/>
      <c r="R46" s="237"/>
      <c r="S46" s="237"/>
      <c r="T46" s="237"/>
      <c r="U46" s="237"/>
      <c r="V46" s="237"/>
      <c r="W46" s="237"/>
      <c r="X46" s="237"/>
      <c r="Y46" s="255"/>
      <c r="Z46" s="255"/>
      <c r="AA46" s="256"/>
      <c r="AB46" s="257"/>
      <c r="AC46" s="255"/>
      <c r="AD46" s="258"/>
      <c r="AE46" s="214"/>
    </row>
    <row r="47" spans="3:31" ht="16.75" customHeight="1" thickBot="1" x14ac:dyDescent="0.45">
      <c r="E47" s="69">
        <f>610/D37</f>
        <v>26.068376068376072</v>
      </c>
      <c r="F47" s="236" t="s">
        <v>296</v>
      </c>
      <c r="G47" s="237"/>
      <c r="H47" s="237"/>
      <c r="I47" s="237"/>
      <c r="J47" s="237"/>
      <c r="K47" s="237"/>
      <c r="L47" s="237"/>
      <c r="M47" s="237"/>
      <c r="N47" s="237"/>
      <c r="O47" s="237"/>
      <c r="P47" s="237"/>
      <c r="Q47" s="237"/>
      <c r="R47" s="237"/>
      <c r="S47" s="237"/>
      <c r="T47" s="237"/>
      <c r="U47" s="237"/>
      <c r="V47" s="237"/>
      <c r="W47" s="237"/>
      <c r="X47" s="237"/>
      <c r="Y47" s="255"/>
      <c r="Z47" s="255"/>
      <c r="AA47" s="256"/>
      <c r="AB47" s="257"/>
      <c r="AC47" s="255"/>
      <c r="AD47" s="258"/>
      <c r="AE47" s="214"/>
    </row>
    <row r="48" spans="3:31" ht="16.75" customHeight="1" thickBot="1" x14ac:dyDescent="0.45">
      <c r="E48" s="69">
        <f>782/D37</f>
        <v>33.418803418803421</v>
      </c>
      <c r="F48" s="236" t="s">
        <v>297</v>
      </c>
      <c r="G48" s="237"/>
      <c r="H48" s="237"/>
      <c r="I48" s="237"/>
      <c r="J48" s="237"/>
      <c r="K48" s="237"/>
      <c r="L48" s="237"/>
      <c r="M48" s="237"/>
      <c r="N48" s="237"/>
      <c r="O48" s="237"/>
      <c r="P48" s="237"/>
      <c r="Q48" s="237"/>
      <c r="R48" s="237"/>
      <c r="S48" s="237"/>
      <c r="T48" s="237"/>
      <c r="U48" s="237"/>
      <c r="V48" s="237"/>
      <c r="W48" s="237"/>
      <c r="X48" s="237"/>
      <c r="Y48" s="255"/>
      <c r="Z48" s="255"/>
      <c r="AA48" s="256"/>
      <c r="AB48" s="257"/>
      <c r="AC48" s="255"/>
      <c r="AD48" s="258"/>
      <c r="AE48" s="214"/>
    </row>
    <row r="49" spans="3:35" ht="16.75" customHeight="1" thickBot="1" x14ac:dyDescent="0.45">
      <c r="E49" s="69">
        <f>1016/D37</f>
        <v>43.418803418803421</v>
      </c>
      <c r="F49" s="236" t="s">
        <v>298</v>
      </c>
      <c r="G49" s="237"/>
      <c r="H49" s="237"/>
      <c r="I49" s="237"/>
      <c r="J49" s="237"/>
      <c r="K49" s="237"/>
      <c r="L49" s="237"/>
      <c r="M49" s="237"/>
      <c r="N49" s="237"/>
      <c r="O49" s="237"/>
      <c r="P49" s="237"/>
      <c r="Q49" s="237"/>
      <c r="R49" s="237"/>
      <c r="S49" s="237"/>
      <c r="T49" s="237"/>
      <c r="U49" s="237"/>
      <c r="V49" s="237"/>
      <c r="W49" s="237"/>
      <c r="X49" s="237"/>
      <c r="Y49" s="255"/>
      <c r="Z49" s="255"/>
      <c r="AA49" s="256"/>
      <c r="AB49" s="257"/>
      <c r="AC49" s="255"/>
      <c r="AD49" s="258"/>
      <c r="AE49" s="214"/>
    </row>
    <row r="50" spans="3:35" ht="22.3" customHeight="1" thickBot="1" x14ac:dyDescent="0.45">
      <c r="E50" s="218"/>
      <c r="F50" s="230" t="s">
        <v>385</v>
      </c>
      <c r="G50" s="231"/>
      <c r="H50" s="231"/>
      <c r="I50" s="231"/>
      <c r="J50" s="231"/>
      <c r="K50" s="231"/>
      <c r="L50" s="231"/>
      <c r="M50" s="231"/>
      <c r="N50" s="231"/>
      <c r="O50" s="231"/>
      <c r="P50" s="231"/>
      <c r="Q50" s="231"/>
      <c r="R50" s="231"/>
      <c r="S50" s="231"/>
      <c r="T50" s="231"/>
      <c r="U50" s="231"/>
      <c r="V50" s="231"/>
      <c r="W50" s="231"/>
      <c r="X50" s="231"/>
      <c r="Y50" s="232"/>
      <c r="Z50" s="232"/>
      <c r="AA50" s="233"/>
      <c r="AB50" s="234"/>
      <c r="AC50" s="232"/>
      <c r="AD50" s="235"/>
      <c r="AE50" s="214"/>
    </row>
    <row r="51" spans="3:35" ht="16.75" customHeight="1" x14ac:dyDescent="0.4">
      <c r="C51" s="214"/>
      <c r="D51" s="180"/>
      <c r="E51" s="217"/>
      <c r="F51" s="38"/>
      <c r="G51" s="38"/>
      <c r="H51" s="38"/>
      <c r="I51" s="38"/>
      <c r="J51" s="38"/>
      <c r="K51" s="38"/>
      <c r="L51" s="38"/>
      <c r="M51" s="38"/>
      <c r="N51" s="38"/>
      <c r="O51" s="38"/>
      <c r="P51" s="38"/>
      <c r="Q51" s="38"/>
      <c r="R51" s="38"/>
      <c r="S51" s="38"/>
      <c r="T51" s="38"/>
      <c r="U51" s="38"/>
      <c r="V51" s="38"/>
      <c r="W51" s="38"/>
      <c r="X51" s="214"/>
      <c r="Y51" s="214"/>
      <c r="Z51" s="215"/>
      <c r="AA51" s="216"/>
      <c r="AB51" s="214"/>
      <c r="AC51" s="214"/>
      <c r="AD51" s="214"/>
      <c r="AE51" s="214"/>
      <c r="AF51" s="214"/>
      <c r="AG51" s="214"/>
      <c r="AH51" s="214"/>
      <c r="AI51" s="214"/>
    </row>
    <row r="52" spans="3:35" ht="14.6" customHeight="1" x14ac:dyDescent="0.5">
      <c r="D52" s="124" t="s">
        <v>384</v>
      </c>
      <c r="Z52" s="213"/>
      <c r="AA52" s="4"/>
    </row>
    <row r="53" spans="3:35" ht="14.6" customHeight="1" thickBot="1" x14ac:dyDescent="0.5">
      <c r="D53" s="84"/>
      <c r="Z53" s="213"/>
      <c r="AA53" s="4"/>
    </row>
    <row r="54" spans="3:35" ht="21" customHeight="1" thickBot="1" x14ac:dyDescent="0.45">
      <c r="D54" s="69">
        <f>D33*10/D35</f>
        <v>21.81794871794872</v>
      </c>
      <c r="E54" s="259" t="s">
        <v>383</v>
      </c>
      <c r="F54" s="237"/>
      <c r="G54" s="237"/>
      <c r="H54" s="237"/>
      <c r="I54" s="237"/>
      <c r="J54" s="237"/>
      <c r="K54" s="237"/>
      <c r="L54" s="237"/>
      <c r="M54" s="237"/>
      <c r="N54" s="237"/>
      <c r="O54" s="237"/>
      <c r="P54" s="237"/>
      <c r="Q54" s="237"/>
      <c r="R54" s="237"/>
      <c r="S54" s="237"/>
      <c r="T54" s="237"/>
      <c r="U54" s="237"/>
      <c r="V54" s="237"/>
      <c r="W54" s="237"/>
      <c r="X54" s="255"/>
      <c r="Y54" s="258"/>
    </row>
    <row r="55" spans="3:35" ht="14.6" customHeight="1" x14ac:dyDescent="0.4">
      <c r="D55" s="33"/>
      <c r="E55" s="37"/>
      <c r="F55" s="38"/>
      <c r="G55" s="38"/>
      <c r="H55" s="38"/>
      <c r="I55" s="38"/>
      <c r="J55" s="38"/>
      <c r="K55" s="38"/>
      <c r="L55" s="38"/>
      <c r="M55" s="38"/>
      <c r="N55" s="38"/>
      <c r="O55" s="38"/>
      <c r="P55" s="38"/>
      <c r="Q55" s="38"/>
      <c r="R55" s="38"/>
      <c r="S55" s="38"/>
      <c r="T55" s="38"/>
      <c r="U55" s="38"/>
      <c r="V55" s="38"/>
      <c r="W55" s="38"/>
      <c r="AA55" s="4"/>
    </row>
    <row r="56" spans="3:35" ht="15" customHeight="1" x14ac:dyDescent="0.45">
      <c r="D56" s="33"/>
      <c r="F56" s="84" t="s">
        <v>594</v>
      </c>
    </row>
    <row r="57" spans="3:35" ht="15" customHeight="1" x14ac:dyDescent="0.4">
      <c r="C57" s="50"/>
      <c r="D57" s="274"/>
      <c r="E57" s="50"/>
      <c r="F57" s="361" t="s">
        <v>286</v>
      </c>
    </row>
    <row r="58" spans="3:35" ht="15" customHeight="1" x14ac:dyDescent="0.4">
      <c r="D58" s="33"/>
      <c r="F58" s="29"/>
    </row>
    <row r="59" spans="3:35" ht="6" customHeight="1" x14ac:dyDescent="0.45">
      <c r="C59" s="208"/>
      <c r="D59" s="209"/>
      <c r="E59" s="210"/>
      <c r="F59" s="211"/>
      <c r="G59" s="210"/>
      <c r="H59" s="210"/>
      <c r="I59" s="210"/>
      <c r="J59" s="210"/>
      <c r="K59" s="210"/>
      <c r="L59" s="210"/>
      <c r="M59" s="210"/>
      <c r="N59" s="210"/>
      <c r="O59" s="210"/>
      <c r="P59" s="210"/>
      <c r="Q59" s="210"/>
      <c r="R59" s="210"/>
      <c r="S59" s="210"/>
      <c r="T59" s="210"/>
      <c r="U59" s="210"/>
      <c r="V59" s="210"/>
      <c r="W59" s="210"/>
      <c r="X59" s="210"/>
      <c r="Y59" s="210"/>
      <c r="Z59" s="210"/>
      <c r="AA59" s="212"/>
      <c r="AB59" s="212"/>
      <c r="AC59" s="212"/>
      <c r="AD59" s="212"/>
      <c r="AE59" s="212"/>
      <c r="AF59" s="212"/>
      <c r="AG59" s="212"/>
    </row>
    <row r="60" spans="3:35" ht="15" customHeight="1" thickBot="1" x14ac:dyDescent="0.5">
      <c r="C60" s="84"/>
      <c r="D60" s="4"/>
      <c r="F60" s="41"/>
    </row>
    <row r="61" spans="3:35" ht="15" customHeight="1" thickBot="1" x14ac:dyDescent="0.5">
      <c r="D61" s="335">
        <v>25</v>
      </c>
      <c r="E61" s="84" t="s">
        <v>227</v>
      </c>
      <c r="G61" s="29"/>
    </row>
    <row r="62" spans="3:35" ht="15" customHeight="1" thickBot="1" x14ac:dyDescent="0.45">
      <c r="D62" s="31">
        <f>D61/2.54</f>
        <v>9.8425196850393704</v>
      </c>
      <c r="E62" s="358" t="s">
        <v>592</v>
      </c>
      <c r="F62" s="359" t="s">
        <v>228</v>
      </c>
    </row>
    <row r="63" spans="3:35" ht="15" customHeight="1" x14ac:dyDescent="0.4">
      <c r="G63" s="360" t="s">
        <v>36</v>
      </c>
    </row>
    <row r="64" spans="3:35" ht="15" customHeight="1" x14ac:dyDescent="0.4">
      <c r="C64" s="50"/>
      <c r="D64" s="12"/>
      <c r="E64" s="36"/>
      <c r="F64" s="29"/>
    </row>
    <row r="65" spans="3:34" ht="6" customHeight="1" x14ac:dyDescent="0.45">
      <c r="C65" s="208"/>
      <c r="D65" s="209"/>
      <c r="E65" s="210"/>
      <c r="F65" s="211"/>
      <c r="G65" s="210"/>
      <c r="H65" s="210"/>
      <c r="I65" s="210"/>
      <c r="J65" s="210"/>
      <c r="K65" s="210"/>
      <c r="L65" s="210"/>
      <c r="M65" s="210"/>
      <c r="N65" s="210"/>
      <c r="O65" s="210"/>
      <c r="P65" s="210"/>
      <c r="Q65" s="210"/>
      <c r="R65" s="210"/>
      <c r="S65" s="210"/>
      <c r="T65" s="210"/>
      <c r="U65" s="210"/>
      <c r="V65" s="210"/>
      <c r="W65" s="210"/>
      <c r="X65" s="210"/>
      <c r="Y65" s="210"/>
      <c r="Z65" s="210"/>
      <c r="AA65" s="212"/>
      <c r="AB65" s="212"/>
      <c r="AC65" s="212"/>
      <c r="AD65" s="212"/>
      <c r="AE65" s="212"/>
      <c r="AF65" s="212"/>
      <c r="AG65" s="212"/>
    </row>
    <row r="66" spans="3:34" ht="15" customHeight="1" x14ac:dyDescent="0.45">
      <c r="C66" s="84"/>
      <c r="D66" s="4"/>
      <c r="F66" s="41"/>
    </row>
    <row r="67" spans="3:34" ht="15" customHeight="1" x14ac:dyDescent="0.4">
      <c r="C67" s="100" t="s">
        <v>309</v>
      </c>
      <c r="D67" s="12"/>
      <c r="E67" s="36"/>
      <c r="F67" s="29"/>
    </row>
    <row r="68" spans="3:34" ht="15" customHeight="1" x14ac:dyDescent="0.4">
      <c r="C68" s="100" t="s">
        <v>310</v>
      </c>
      <c r="D68" s="12"/>
      <c r="E68" s="36"/>
      <c r="F68" s="29"/>
    </row>
    <row r="69" spans="3:34" ht="15" customHeight="1" thickBot="1" x14ac:dyDescent="0.45">
      <c r="C69" s="43"/>
      <c r="D69" s="12"/>
      <c r="E69" s="36"/>
      <c r="F69" s="29"/>
    </row>
    <row r="70" spans="3:34" ht="23.15" customHeight="1" thickBot="1" x14ac:dyDescent="0.45">
      <c r="D70" s="57">
        <f>ROUND(((D61/25)/C12/C19/2),4)</f>
        <v>5.4000000000000003E-3</v>
      </c>
      <c r="E70" s="259" t="s">
        <v>290</v>
      </c>
      <c r="F70" s="237"/>
      <c r="G70" s="255"/>
      <c r="H70" s="255"/>
      <c r="I70" s="255"/>
      <c r="J70" s="255"/>
      <c r="K70" s="255"/>
      <c r="L70" s="255"/>
      <c r="M70" s="255"/>
      <c r="N70" s="255"/>
      <c r="O70" s="255"/>
      <c r="P70" s="255"/>
      <c r="Q70" s="255"/>
      <c r="R70" s="255"/>
      <c r="S70" s="255"/>
      <c r="T70" s="255"/>
      <c r="U70" s="255"/>
      <c r="V70" s="255"/>
      <c r="W70" s="255"/>
      <c r="X70" s="255"/>
      <c r="Y70" s="255"/>
      <c r="Z70" s="255"/>
      <c r="AA70" s="255"/>
      <c r="AB70" s="255"/>
      <c r="AC70" s="255"/>
      <c r="AD70" s="255"/>
      <c r="AE70" s="255"/>
      <c r="AF70" s="255"/>
      <c r="AG70" s="258"/>
    </row>
    <row r="71" spans="3:34" ht="16.3" customHeight="1" x14ac:dyDescent="0.4">
      <c r="D71" s="165"/>
      <c r="E71" s="348" t="s">
        <v>552</v>
      </c>
      <c r="F71" s="70"/>
      <c r="G71" s="70"/>
      <c r="H71" s="70"/>
      <c r="I71" s="70"/>
      <c r="J71" s="70"/>
      <c r="K71" s="70"/>
      <c r="L71" s="70"/>
      <c r="M71" s="70"/>
      <c r="N71" s="70"/>
      <c r="O71" s="70"/>
      <c r="P71" s="70"/>
      <c r="Q71" s="70"/>
      <c r="R71" s="70"/>
      <c r="S71" s="70"/>
      <c r="T71" s="70"/>
      <c r="U71" s="70"/>
      <c r="V71" s="70"/>
      <c r="W71" s="70"/>
      <c r="X71" s="70"/>
      <c r="Y71" s="70"/>
      <c r="Z71" s="70"/>
      <c r="AA71" s="70"/>
      <c r="AB71" s="70"/>
      <c r="AC71" s="70"/>
      <c r="AD71" s="70"/>
      <c r="AE71" s="70"/>
      <c r="AF71" s="70"/>
      <c r="AG71" s="71"/>
    </row>
    <row r="72" spans="3:34" ht="15" customHeight="1" thickBot="1" x14ac:dyDescent="0.45">
      <c r="D72" s="39"/>
      <c r="E72" s="349" t="s">
        <v>551</v>
      </c>
      <c r="F72" s="73"/>
      <c r="G72" s="73"/>
      <c r="H72" s="73"/>
      <c r="I72" s="73"/>
      <c r="J72" s="73"/>
      <c r="K72" s="73"/>
      <c r="L72" s="73"/>
      <c r="M72" s="73"/>
      <c r="N72" s="73"/>
      <c r="O72" s="73"/>
      <c r="P72" s="73"/>
      <c r="Q72" s="73"/>
      <c r="R72" s="73"/>
      <c r="S72" s="73"/>
      <c r="T72" s="73"/>
      <c r="U72" s="73"/>
      <c r="V72" s="73"/>
      <c r="W72" s="73"/>
      <c r="X72" s="73"/>
      <c r="Y72" s="73"/>
      <c r="Z72" s="73"/>
      <c r="AA72" s="73"/>
      <c r="AB72" s="73"/>
      <c r="AC72" s="73"/>
      <c r="AD72" s="73"/>
      <c r="AE72" s="73"/>
      <c r="AF72" s="73"/>
      <c r="AG72" s="74"/>
    </row>
    <row r="73" spans="3:34" ht="15" customHeight="1" x14ac:dyDescent="0.4">
      <c r="F73" s="151"/>
    </row>
    <row r="74" spans="3:34" ht="9.9" customHeight="1" x14ac:dyDescent="0.4">
      <c r="C74" s="82"/>
      <c r="D74" s="82"/>
      <c r="E74" s="82"/>
      <c r="F74" s="152"/>
      <c r="G74" s="82"/>
      <c r="H74" s="82"/>
      <c r="I74" s="82"/>
      <c r="J74" s="82"/>
      <c r="K74" s="82"/>
      <c r="L74" s="82"/>
      <c r="M74" s="82"/>
      <c r="N74" s="82"/>
      <c r="O74" s="82"/>
      <c r="P74" s="82"/>
      <c r="Q74" s="82"/>
      <c r="R74" s="82"/>
      <c r="S74" s="82"/>
      <c r="T74" s="82"/>
      <c r="U74" s="82"/>
      <c r="V74" s="82"/>
      <c r="W74" s="82"/>
      <c r="X74" s="82"/>
      <c r="Y74" s="82"/>
      <c r="Z74" s="82"/>
      <c r="AA74" s="82"/>
      <c r="AB74" s="82"/>
      <c r="AC74" s="82"/>
      <c r="AD74" s="82"/>
      <c r="AE74" s="82"/>
      <c r="AF74" s="82"/>
      <c r="AG74" s="82"/>
      <c r="AH74" s="82"/>
    </row>
    <row r="75" spans="3:34" ht="15" customHeight="1" x14ac:dyDescent="0.4">
      <c r="F75" s="41"/>
    </row>
    <row r="76" spans="3:34" ht="15" customHeight="1" x14ac:dyDescent="0.4">
      <c r="D76" s="114" t="s">
        <v>389</v>
      </c>
      <c r="F76" s="41"/>
    </row>
    <row r="77" spans="3:34" ht="15" customHeight="1" x14ac:dyDescent="0.4">
      <c r="E77" s="114" t="s">
        <v>390</v>
      </c>
      <c r="F77" s="151"/>
    </row>
    <row r="78" spans="3:34" ht="15" customHeight="1" x14ac:dyDescent="0.4">
      <c r="F78" s="151"/>
    </row>
    <row r="79" spans="3:34" ht="9.9" customHeight="1" x14ac:dyDescent="0.4">
      <c r="C79" s="82"/>
      <c r="D79" s="82"/>
      <c r="E79" s="82"/>
      <c r="F79" s="152"/>
      <c r="G79" s="82"/>
      <c r="H79" s="82"/>
      <c r="I79" s="82"/>
      <c r="J79" s="82"/>
      <c r="K79" s="82"/>
      <c r="L79" s="82"/>
      <c r="M79" s="82"/>
      <c r="N79" s="82"/>
      <c r="O79" s="82"/>
      <c r="P79" s="82"/>
      <c r="Q79" s="82"/>
      <c r="R79" s="82"/>
      <c r="S79" s="82"/>
      <c r="T79" s="82"/>
      <c r="U79" s="82"/>
      <c r="V79" s="82"/>
      <c r="W79" s="82"/>
      <c r="X79" s="82"/>
      <c r="Y79" s="82"/>
      <c r="Z79" s="82"/>
      <c r="AA79" s="82"/>
      <c r="AB79" s="82"/>
      <c r="AC79" s="82"/>
      <c r="AD79" s="82"/>
      <c r="AE79" s="82"/>
      <c r="AF79" s="82"/>
      <c r="AG79" s="82"/>
      <c r="AH79" s="82"/>
    </row>
    <row r="80" spans="3:34" ht="15" customHeight="1" x14ac:dyDescent="0.4">
      <c r="F80" s="41"/>
    </row>
    <row r="81" spans="3:33" ht="15" customHeight="1" x14ac:dyDescent="0.55000000000000004">
      <c r="C81" s="150" t="s">
        <v>118</v>
      </c>
      <c r="F81" s="41"/>
    </row>
    <row r="82" spans="3:33" ht="6.9" customHeight="1" thickBot="1" x14ac:dyDescent="0.45">
      <c r="F82" s="41"/>
    </row>
    <row r="83" spans="3:33" ht="20.149999999999999" customHeight="1" thickBot="1" x14ac:dyDescent="0.45">
      <c r="D83" s="69">
        <f>2*D70/0.00135383</f>
        <v>7.97736791177622</v>
      </c>
      <c r="E83" s="266" t="s">
        <v>217</v>
      </c>
      <c r="F83" s="267"/>
      <c r="G83" s="268"/>
      <c r="H83" s="268"/>
      <c r="I83" s="268"/>
      <c r="J83" s="268"/>
      <c r="K83" s="268"/>
      <c r="L83" s="268"/>
      <c r="M83" s="268"/>
      <c r="N83" s="268"/>
      <c r="O83" s="268"/>
      <c r="P83" s="268"/>
      <c r="Q83" s="268"/>
      <c r="R83" s="268"/>
      <c r="S83" s="268"/>
      <c r="T83" s="268"/>
      <c r="U83" s="268"/>
      <c r="V83" s="268"/>
      <c r="W83" s="268"/>
      <c r="X83" s="268"/>
      <c r="Y83" s="268"/>
      <c r="Z83" s="268"/>
      <c r="AA83" s="268"/>
      <c r="AB83" s="268"/>
      <c r="AC83" s="268"/>
      <c r="AD83" s="268"/>
      <c r="AE83" s="268"/>
      <c r="AF83" s="268"/>
      <c r="AG83" s="269"/>
    </row>
    <row r="84" spans="3:33" ht="15" customHeight="1" x14ac:dyDescent="0.4">
      <c r="E84" s="350" t="s">
        <v>233</v>
      </c>
      <c r="F84" s="64"/>
      <c r="G84" s="29"/>
      <c r="H84" s="29"/>
      <c r="I84" s="29"/>
      <c r="J84" s="29"/>
      <c r="K84" s="29"/>
      <c r="L84" s="29"/>
      <c r="M84" s="29"/>
      <c r="N84" s="29"/>
      <c r="O84" s="29"/>
      <c r="P84" s="29"/>
      <c r="Q84" s="29"/>
      <c r="R84" s="29"/>
      <c r="S84" s="29"/>
      <c r="T84" s="29"/>
      <c r="U84" s="29"/>
      <c r="V84" s="29"/>
      <c r="W84" s="29"/>
      <c r="X84" s="29"/>
      <c r="Y84" s="29"/>
      <c r="Z84" s="29"/>
      <c r="AA84" s="29"/>
      <c r="AB84" s="29"/>
      <c r="AC84" s="29"/>
      <c r="AD84" s="29"/>
      <c r="AE84" s="29"/>
      <c r="AF84" s="29"/>
      <c r="AG84" s="65"/>
    </row>
    <row r="85" spans="3:33" ht="15.45" customHeight="1" thickBot="1" x14ac:dyDescent="0.45">
      <c r="E85" s="351" t="s">
        <v>232</v>
      </c>
      <c r="F85" s="66"/>
      <c r="G85" s="67"/>
      <c r="H85" s="67"/>
      <c r="I85" s="67"/>
      <c r="J85" s="67"/>
      <c r="K85" s="67"/>
      <c r="L85" s="67"/>
      <c r="M85" s="67"/>
      <c r="N85" s="67"/>
      <c r="O85" s="67"/>
      <c r="P85" s="67"/>
      <c r="Q85" s="67"/>
      <c r="R85" s="67"/>
      <c r="S85" s="67"/>
      <c r="T85" s="67"/>
      <c r="U85" s="67"/>
      <c r="V85" s="67"/>
      <c r="W85" s="67"/>
      <c r="X85" s="67"/>
      <c r="Y85" s="67"/>
      <c r="Z85" s="67"/>
      <c r="AA85" s="67"/>
      <c r="AB85" s="67"/>
      <c r="AC85" s="67"/>
      <c r="AD85" s="67"/>
      <c r="AE85" s="67"/>
      <c r="AF85" s="67"/>
      <c r="AG85" s="68"/>
    </row>
    <row r="86" spans="3:33" ht="10.75" customHeight="1" x14ac:dyDescent="0.4">
      <c r="F86" s="41"/>
    </row>
    <row r="87" spans="3:33" ht="10.75" customHeight="1" x14ac:dyDescent="0.4">
      <c r="F87" s="41"/>
    </row>
    <row r="88" spans="3:33" ht="10.75" customHeight="1" thickBot="1" x14ac:dyDescent="0.45">
      <c r="F88" s="41"/>
    </row>
    <row r="89" spans="3:33" ht="15" customHeight="1" thickBot="1" x14ac:dyDescent="0.45">
      <c r="C89" s="389"/>
      <c r="D89" s="390"/>
      <c r="E89" s="391"/>
      <c r="F89" s="392"/>
      <c r="G89" s="391"/>
      <c r="H89" s="391"/>
      <c r="I89" s="391"/>
      <c r="J89" s="391"/>
      <c r="K89" s="391"/>
      <c r="L89" s="391"/>
      <c r="M89" s="391"/>
      <c r="N89" s="391"/>
      <c r="O89" s="391"/>
      <c r="P89" s="391"/>
      <c r="Q89" s="391"/>
      <c r="R89" s="391"/>
      <c r="S89" s="391"/>
      <c r="T89" s="391"/>
      <c r="U89" s="391"/>
      <c r="V89" s="391"/>
      <c r="W89" s="391"/>
      <c r="X89" s="391"/>
      <c r="Y89" s="391"/>
      <c r="Z89" s="391"/>
      <c r="AA89" s="391"/>
      <c r="AB89" s="391"/>
      <c r="AC89" s="391"/>
      <c r="AD89" s="391"/>
      <c r="AE89" s="391"/>
      <c r="AF89" s="391"/>
      <c r="AG89" s="393"/>
    </row>
    <row r="90" spans="3:33" s="169" customFormat="1" ht="8.15" customHeight="1" x14ac:dyDescent="0.4">
      <c r="C90" s="368"/>
      <c r="D90" s="369"/>
      <c r="E90" s="370"/>
      <c r="F90" s="370"/>
      <c r="G90" s="370"/>
      <c r="H90" s="370"/>
      <c r="I90" s="370"/>
      <c r="J90" s="370"/>
      <c r="K90" s="370"/>
      <c r="L90" s="370"/>
      <c r="M90" s="370"/>
      <c r="N90" s="370"/>
      <c r="O90" s="370"/>
      <c r="P90" s="370"/>
      <c r="Q90" s="370"/>
      <c r="R90" s="370"/>
      <c r="S90" s="370"/>
      <c r="T90" s="370"/>
      <c r="U90" s="370"/>
      <c r="V90" s="370"/>
      <c r="W90" s="370"/>
      <c r="X90" s="370"/>
      <c r="Y90" s="370"/>
      <c r="Z90" s="370"/>
      <c r="AA90" s="370"/>
      <c r="AB90" s="370"/>
      <c r="AC90" s="370"/>
      <c r="AD90" s="370"/>
      <c r="AE90" s="370"/>
      <c r="AF90" s="371"/>
      <c r="AG90" s="372"/>
    </row>
    <row r="91" spans="3:33" ht="8.6" customHeight="1" x14ac:dyDescent="0.4">
      <c r="C91" s="373"/>
      <c r="F91" s="41"/>
      <c r="AG91" s="374"/>
    </row>
    <row r="92" spans="3:33" s="169" customFormat="1" ht="8.15" customHeight="1" x14ac:dyDescent="0.4">
      <c r="C92" s="375"/>
      <c r="D92" s="365"/>
      <c r="E92" s="366"/>
      <c r="F92" s="366"/>
      <c r="G92" s="366"/>
      <c r="H92" s="366"/>
      <c r="I92" s="366"/>
      <c r="J92" s="366"/>
      <c r="K92" s="366"/>
      <c r="L92" s="366"/>
      <c r="M92" s="366"/>
      <c r="N92" s="366"/>
      <c r="O92" s="366"/>
      <c r="P92" s="366"/>
      <c r="Q92" s="366"/>
      <c r="R92" s="366"/>
      <c r="S92" s="366"/>
      <c r="T92" s="366"/>
      <c r="U92" s="366"/>
      <c r="V92" s="366"/>
      <c r="W92" s="366"/>
      <c r="X92" s="366"/>
      <c r="Y92" s="366"/>
      <c r="Z92" s="366"/>
      <c r="AA92" s="366"/>
      <c r="AB92" s="366"/>
      <c r="AC92" s="366"/>
      <c r="AD92" s="366"/>
      <c r="AE92" s="366"/>
      <c r="AF92" s="367"/>
      <c r="AG92" s="376"/>
    </row>
    <row r="93" spans="3:33" s="169" customFormat="1" ht="18.45" customHeight="1" x14ac:dyDescent="0.4">
      <c r="C93" s="375" t="s">
        <v>558</v>
      </c>
      <c r="D93" s="365"/>
      <c r="E93" s="366"/>
      <c r="F93" s="366"/>
      <c r="G93" s="366"/>
      <c r="H93" s="366"/>
      <c r="I93" s="366"/>
      <c r="J93" s="366"/>
      <c r="K93" s="366"/>
      <c r="L93" s="366"/>
      <c r="M93" s="366"/>
      <c r="N93" s="366"/>
      <c r="O93" s="366"/>
      <c r="P93" s="366"/>
      <c r="Q93" s="366"/>
      <c r="R93" s="366"/>
      <c r="S93" s="366"/>
      <c r="T93" s="366"/>
      <c r="U93" s="366"/>
      <c r="V93" s="366"/>
      <c r="W93" s="366"/>
      <c r="X93" s="366"/>
      <c r="Y93" s="366"/>
      <c r="Z93" s="366"/>
      <c r="AA93" s="366"/>
      <c r="AB93" s="366"/>
      <c r="AC93" s="366"/>
      <c r="AD93" s="366"/>
      <c r="AE93" s="366"/>
      <c r="AF93" s="367"/>
      <c r="AG93" s="376"/>
    </row>
    <row r="94" spans="3:33" s="169" customFormat="1" ht="8.15" customHeight="1" x14ac:dyDescent="0.4">
      <c r="C94" s="375"/>
      <c r="D94" s="365"/>
      <c r="E94" s="366"/>
      <c r="F94" s="366"/>
      <c r="G94" s="366"/>
      <c r="H94" s="366"/>
      <c r="I94" s="366"/>
      <c r="J94" s="366"/>
      <c r="K94" s="366"/>
      <c r="L94" s="366"/>
      <c r="M94" s="366"/>
      <c r="N94" s="366"/>
      <c r="O94" s="366"/>
      <c r="P94" s="366"/>
      <c r="Q94" s="366"/>
      <c r="R94" s="366"/>
      <c r="S94" s="366"/>
      <c r="T94" s="366"/>
      <c r="U94" s="366"/>
      <c r="V94" s="366"/>
      <c r="W94" s="366"/>
      <c r="X94" s="366"/>
      <c r="Y94" s="366"/>
      <c r="Z94" s="366"/>
      <c r="AA94" s="366"/>
      <c r="AB94" s="366"/>
      <c r="AC94" s="366"/>
      <c r="AD94" s="366"/>
      <c r="AE94" s="366"/>
      <c r="AF94" s="367"/>
      <c r="AG94" s="376"/>
    </row>
    <row r="95" spans="3:33" s="169" customFormat="1" ht="18.45" customHeight="1" x14ac:dyDescent="0.4">
      <c r="C95" s="375" t="s">
        <v>559</v>
      </c>
      <c r="D95" s="365"/>
      <c r="E95" s="366"/>
      <c r="F95" s="366"/>
      <c r="G95" s="366"/>
      <c r="H95" s="366"/>
      <c r="I95" s="366"/>
      <c r="J95" s="366"/>
      <c r="K95" s="366"/>
      <c r="L95" s="366"/>
      <c r="M95" s="366"/>
      <c r="N95" s="366"/>
      <c r="O95" s="366"/>
      <c r="P95" s="366"/>
      <c r="Q95" s="366"/>
      <c r="R95" s="366"/>
      <c r="S95" s="366"/>
      <c r="T95" s="366"/>
      <c r="U95" s="366"/>
      <c r="V95" s="366"/>
      <c r="W95" s="366"/>
      <c r="X95" s="366"/>
      <c r="Y95" s="366"/>
      <c r="Z95" s="366"/>
      <c r="AA95" s="366"/>
      <c r="AB95" s="366"/>
      <c r="AC95" s="366"/>
      <c r="AD95" s="366"/>
      <c r="AE95" s="366"/>
      <c r="AF95" s="367"/>
      <c r="AG95" s="376"/>
    </row>
    <row r="96" spans="3:33" s="169" customFormat="1" ht="12.9" customHeight="1" x14ac:dyDescent="0.4">
      <c r="C96" s="375"/>
      <c r="D96" s="365"/>
      <c r="E96" s="366"/>
      <c r="F96" s="366"/>
      <c r="G96" s="366"/>
      <c r="H96" s="366"/>
      <c r="I96" s="366"/>
      <c r="J96" s="366"/>
      <c r="K96" s="366"/>
      <c r="L96" s="366"/>
      <c r="M96" s="366"/>
      <c r="N96" s="366"/>
      <c r="O96" s="366"/>
      <c r="P96" s="366"/>
      <c r="Q96" s="366"/>
      <c r="R96" s="366"/>
      <c r="S96" s="366"/>
      <c r="T96" s="366"/>
      <c r="U96" s="366"/>
      <c r="V96" s="366"/>
      <c r="W96" s="366"/>
      <c r="X96" s="366"/>
      <c r="Y96" s="366"/>
      <c r="Z96" s="366"/>
      <c r="AA96" s="366"/>
      <c r="AB96" s="366"/>
      <c r="AC96" s="366"/>
      <c r="AD96" s="366"/>
      <c r="AE96" s="366"/>
      <c r="AF96" s="367"/>
      <c r="AG96" s="376"/>
    </row>
    <row r="97" spans="3:34" s="169" customFormat="1" ht="15" customHeight="1" x14ac:dyDescent="0.4">
      <c r="C97" s="375" t="s">
        <v>561</v>
      </c>
      <c r="D97" s="365"/>
      <c r="E97" s="366"/>
      <c r="F97" s="366"/>
      <c r="G97" s="366"/>
      <c r="H97" s="366"/>
      <c r="I97" s="366"/>
      <c r="J97" s="366"/>
      <c r="K97" s="366"/>
      <c r="L97" s="366"/>
      <c r="M97" s="366"/>
      <c r="N97" s="366"/>
      <c r="O97" s="366"/>
      <c r="P97" s="366"/>
      <c r="Q97" s="366"/>
      <c r="R97" s="366"/>
      <c r="S97" s="366"/>
      <c r="T97" s="366"/>
      <c r="U97" s="366"/>
      <c r="V97" s="366"/>
      <c r="W97" s="366"/>
      <c r="X97" s="366"/>
      <c r="Y97" s="366"/>
      <c r="Z97" s="366"/>
      <c r="AA97" s="366"/>
      <c r="AB97" s="366"/>
      <c r="AC97" s="366"/>
      <c r="AD97" s="366"/>
      <c r="AE97" s="366"/>
      <c r="AF97" s="367"/>
      <c r="AG97" s="376"/>
    </row>
    <row r="98" spans="3:34" s="169" customFormat="1" ht="20.6" customHeight="1" x14ac:dyDescent="0.4">
      <c r="C98" s="375" t="s">
        <v>560</v>
      </c>
      <c r="D98" s="365"/>
      <c r="E98" s="366"/>
      <c r="F98" s="366"/>
      <c r="G98" s="366"/>
      <c r="H98" s="366"/>
      <c r="I98" s="366"/>
      <c r="J98" s="366"/>
      <c r="K98" s="366"/>
      <c r="L98" s="366"/>
      <c r="M98" s="366"/>
      <c r="N98" s="366"/>
      <c r="O98" s="366"/>
      <c r="P98" s="366"/>
      <c r="Q98" s="366"/>
      <c r="R98" s="366"/>
      <c r="S98" s="366"/>
      <c r="T98" s="366"/>
      <c r="U98" s="366"/>
      <c r="V98" s="366"/>
      <c r="W98" s="366"/>
      <c r="X98" s="366"/>
      <c r="Y98" s="366"/>
      <c r="Z98" s="366"/>
      <c r="AA98" s="366"/>
      <c r="AB98" s="366"/>
      <c r="AC98" s="366"/>
      <c r="AD98" s="366"/>
      <c r="AE98" s="366"/>
      <c r="AF98" s="367"/>
      <c r="AG98" s="376"/>
    </row>
    <row r="99" spans="3:34" s="169" customFormat="1" ht="8.15" customHeight="1" x14ac:dyDescent="0.4">
      <c r="C99" s="375"/>
      <c r="D99" s="365"/>
      <c r="E99" s="366"/>
      <c r="F99" s="366"/>
      <c r="G99" s="366"/>
      <c r="H99" s="366"/>
      <c r="I99" s="366"/>
      <c r="J99" s="366"/>
      <c r="K99" s="366"/>
      <c r="L99" s="366"/>
      <c r="M99" s="366"/>
      <c r="N99" s="366"/>
      <c r="O99" s="366"/>
      <c r="P99" s="366"/>
      <c r="Q99" s="366"/>
      <c r="R99" s="366"/>
      <c r="S99" s="366"/>
      <c r="T99" s="366"/>
      <c r="U99" s="366"/>
      <c r="V99" s="366"/>
      <c r="W99" s="366"/>
      <c r="X99" s="366"/>
      <c r="Y99" s="366"/>
      <c r="Z99" s="366"/>
      <c r="AA99" s="366"/>
      <c r="AB99" s="366"/>
      <c r="AC99" s="366"/>
      <c r="AD99" s="366"/>
      <c r="AE99" s="366"/>
      <c r="AF99" s="367"/>
      <c r="AG99" s="376"/>
    </row>
    <row r="100" spans="3:34" ht="7.3" customHeight="1" x14ac:dyDescent="0.4">
      <c r="C100" s="373"/>
      <c r="F100" s="41"/>
      <c r="AG100" s="374"/>
    </row>
    <row r="101" spans="3:34" s="169" customFormat="1" ht="8.15" customHeight="1" thickBot="1" x14ac:dyDescent="0.45">
      <c r="C101" s="377"/>
      <c r="D101" s="378"/>
      <c r="E101" s="379"/>
      <c r="F101" s="379"/>
      <c r="G101" s="379"/>
      <c r="H101" s="379"/>
      <c r="I101" s="379"/>
      <c r="J101" s="379"/>
      <c r="K101" s="379"/>
      <c r="L101" s="379"/>
      <c r="M101" s="379"/>
      <c r="N101" s="379"/>
      <c r="O101" s="379"/>
      <c r="P101" s="379"/>
      <c r="Q101" s="379"/>
      <c r="R101" s="379"/>
      <c r="S101" s="379"/>
      <c r="T101" s="379"/>
      <c r="U101" s="379"/>
      <c r="V101" s="379"/>
      <c r="W101" s="379"/>
      <c r="X101" s="379"/>
      <c r="Y101" s="379"/>
      <c r="Z101" s="379"/>
      <c r="AA101" s="379"/>
      <c r="AB101" s="379"/>
      <c r="AC101" s="379"/>
      <c r="AD101" s="379"/>
      <c r="AE101" s="379"/>
      <c r="AF101" s="379"/>
      <c r="AG101" s="380"/>
    </row>
    <row r="102" spans="3:34" ht="15" customHeight="1" thickBot="1" x14ac:dyDescent="0.45">
      <c r="C102" s="394"/>
      <c r="D102" s="395"/>
      <c r="E102" s="396"/>
      <c r="F102" s="397"/>
      <c r="G102" s="396"/>
      <c r="H102" s="396"/>
      <c r="I102" s="396"/>
      <c r="J102" s="396"/>
      <c r="K102" s="396"/>
      <c r="L102" s="396"/>
      <c r="M102" s="396"/>
      <c r="N102" s="396"/>
      <c r="O102" s="396"/>
      <c r="P102" s="396"/>
      <c r="Q102" s="396"/>
      <c r="R102" s="396"/>
      <c r="S102" s="396"/>
      <c r="T102" s="396"/>
      <c r="U102" s="396"/>
      <c r="V102" s="396"/>
      <c r="W102" s="396"/>
      <c r="X102" s="396"/>
      <c r="Y102" s="396"/>
      <c r="Z102" s="396"/>
      <c r="AA102" s="396"/>
      <c r="AB102" s="396"/>
      <c r="AC102" s="396"/>
      <c r="AD102" s="396"/>
      <c r="AE102" s="396"/>
      <c r="AF102" s="396"/>
      <c r="AG102" s="398"/>
    </row>
    <row r="103" spans="3:34" ht="15" customHeight="1" x14ac:dyDescent="0.4">
      <c r="C103" s="43"/>
      <c r="D103" s="33"/>
      <c r="F103" s="29"/>
    </row>
    <row r="104" spans="3:34" ht="15" customHeight="1" x14ac:dyDescent="0.4">
      <c r="C104" s="43"/>
      <c r="D104" s="33"/>
      <c r="F104" s="29"/>
    </row>
    <row r="105" spans="3:34" ht="15" customHeight="1" x14ac:dyDescent="0.4">
      <c r="C105" s="43"/>
      <c r="D105" s="33"/>
      <c r="F105" s="29"/>
    </row>
    <row r="106" spans="3:34" ht="11.6" customHeight="1" x14ac:dyDescent="0.4">
      <c r="C106" s="82"/>
      <c r="D106" s="83"/>
      <c r="E106" s="82"/>
      <c r="F106" s="82"/>
      <c r="G106" s="82"/>
      <c r="H106" s="82"/>
      <c r="I106" s="82"/>
      <c r="J106" s="82"/>
      <c r="K106" s="82"/>
      <c r="L106" s="82"/>
      <c r="M106" s="82"/>
      <c r="N106" s="82"/>
      <c r="O106" s="82"/>
      <c r="P106" s="82"/>
      <c r="Q106" s="82"/>
      <c r="R106" s="82"/>
      <c r="S106" s="82"/>
      <c r="T106" s="82"/>
      <c r="U106" s="82"/>
      <c r="V106" s="82"/>
      <c r="W106" s="82"/>
      <c r="X106" s="82"/>
      <c r="Y106" s="82"/>
      <c r="Z106" s="82"/>
      <c r="AA106" s="82"/>
      <c r="AB106" s="82"/>
      <c r="AC106" s="82"/>
      <c r="AD106" s="82"/>
      <c r="AE106" s="82"/>
      <c r="AF106" s="82"/>
      <c r="AG106" s="82"/>
      <c r="AH106" s="82"/>
    </row>
    <row r="107" spans="3:34" ht="14.6" customHeight="1" x14ac:dyDescent="0.4"/>
    <row r="108" spans="3:34" ht="23.6" customHeight="1" x14ac:dyDescent="0.4">
      <c r="C108" s="86" t="s">
        <v>391</v>
      </c>
    </row>
    <row r="109" spans="3:34" ht="23.6" customHeight="1" x14ac:dyDescent="0.4">
      <c r="C109" s="86"/>
    </row>
    <row r="110" spans="3:34" ht="14.6" customHeight="1" thickBot="1" x14ac:dyDescent="0.45"/>
    <row r="111" spans="3:34" ht="18.45" customHeight="1" thickBot="1" x14ac:dyDescent="0.45">
      <c r="C111" s="220">
        <f>D70</f>
        <v>5.4000000000000003E-3</v>
      </c>
      <c r="D111" s="270" t="s">
        <v>289</v>
      </c>
      <c r="E111" s="255"/>
      <c r="F111" s="255"/>
      <c r="G111" s="255"/>
      <c r="H111" s="255"/>
      <c r="I111" s="255"/>
      <c r="J111" s="255"/>
      <c r="K111" s="255"/>
      <c r="L111" s="255"/>
      <c r="M111" s="255"/>
      <c r="N111" s="255"/>
      <c r="O111" s="255"/>
      <c r="P111" s="258"/>
      <c r="Q111" s="255"/>
      <c r="R111" s="258"/>
    </row>
    <row r="112" spans="3:34" ht="14.6" customHeight="1" thickBot="1" x14ac:dyDescent="0.45"/>
    <row r="113" spans="1:36" ht="17.600000000000001" customHeight="1" thickBot="1" x14ac:dyDescent="0.65">
      <c r="D113" s="337">
        <v>5.4000000000000003E-3</v>
      </c>
      <c r="E113" s="177" t="s">
        <v>593</v>
      </c>
      <c r="F113" s="81"/>
      <c r="G113" s="81"/>
      <c r="H113" s="81"/>
      <c r="I113" s="81"/>
      <c r="J113" s="81"/>
      <c r="K113" s="81"/>
      <c r="L113" s="81"/>
      <c r="M113" s="81"/>
      <c r="N113" s="81"/>
      <c r="O113" s="81"/>
      <c r="P113" s="81"/>
      <c r="Q113" s="81"/>
      <c r="R113" s="81"/>
      <c r="S113" s="81"/>
      <c r="T113" s="81"/>
      <c r="U113" s="81"/>
      <c r="V113" s="81"/>
      <c r="W113" s="81"/>
      <c r="X113" s="81"/>
      <c r="Y113" s="81"/>
      <c r="Z113" s="81"/>
      <c r="AA113" s="81"/>
      <c r="AB113" s="81"/>
      <c r="AC113" s="76"/>
      <c r="AD113" s="76"/>
      <c r="AE113" s="76"/>
      <c r="AF113" s="76"/>
      <c r="AG113" s="77"/>
    </row>
    <row r="114" spans="1:36" ht="16.3" thickBot="1" x14ac:dyDescent="0.45">
      <c r="D114" s="3"/>
      <c r="E114" s="271" t="str">
        <f>IF(D113&gt;D70, " Warning:  The Near and Far Limits of your framed subject space will not satisfy your Desired Final Image Resolution,"&amp;" for the Enlargement Factor and Viewing Distance, you specifed above, but this will allow the shooting of deeper subject spaces at any given f-Number.", IF(D113&lt;D70, " Caution:  You will be striving to record a higher final image resolution than is necessary to satisfiy your Desired Final Image Resolution,"&amp;" for the Enlargement Factor and Viewing Distance you specified above. This will force the use of smaller apertures, and thus, longer exposures.", " Good: You have specified a CoC value that is equal to that which was calculated to satisfy your Desired Final Image Resolution, Enlargement Factor and Viewing Distance, as specifiied above."))</f>
        <v xml:space="preserve"> Good: You have specified a CoC value that is equal to that which was calculated to satisfy your Desired Final Image Resolution, Enlargement Factor and Viewing Distance, as specifiied above.</v>
      </c>
      <c r="F114" s="255"/>
      <c r="G114" s="255"/>
      <c r="H114" s="255"/>
      <c r="I114" s="255"/>
      <c r="J114" s="255"/>
      <c r="K114" s="255"/>
      <c r="L114" s="255"/>
      <c r="M114" s="255"/>
      <c r="N114" s="255"/>
      <c r="O114" s="255"/>
      <c r="P114" s="255"/>
      <c r="Q114" s="255"/>
      <c r="R114" s="255"/>
      <c r="S114" s="255"/>
      <c r="T114" s="255"/>
      <c r="U114" s="255"/>
      <c r="V114" s="255"/>
      <c r="W114" s="255"/>
      <c r="X114" s="255"/>
      <c r="Y114" s="255"/>
      <c r="Z114" s="255"/>
      <c r="AA114" s="255"/>
      <c r="AB114" s="255"/>
      <c r="AC114" s="255"/>
      <c r="AD114" s="255"/>
      <c r="AE114" s="255"/>
      <c r="AF114" s="255"/>
      <c r="AG114" s="258"/>
    </row>
    <row r="115" spans="1:36" x14ac:dyDescent="0.4">
      <c r="C115" s="3"/>
      <c r="D115" s="60"/>
      <c r="AH115" s="88"/>
      <c r="AI115" s="50"/>
    </row>
    <row r="116" spans="1:36" ht="14.6" customHeight="1" x14ac:dyDescent="0.4">
      <c r="A116" s="29"/>
      <c r="B116" s="29"/>
    </row>
    <row r="117" spans="1:36" ht="23.15" x14ac:dyDescent="0.4">
      <c r="A117" s="29"/>
      <c r="B117" s="29"/>
      <c r="C117" s="153" t="s">
        <v>553</v>
      </c>
    </row>
    <row r="118" spans="1:36" ht="6.9" customHeight="1" x14ac:dyDescent="0.4">
      <c r="A118" s="29"/>
      <c r="B118" s="29"/>
      <c r="C118" s="153"/>
    </row>
    <row r="119" spans="1:36" ht="13.85" customHeight="1" x14ac:dyDescent="0.4">
      <c r="A119" s="29"/>
      <c r="B119" s="29"/>
      <c r="C119" s="362" t="s">
        <v>556</v>
      </c>
      <c r="W119" s="6"/>
    </row>
    <row r="120" spans="1:36" ht="4.3" customHeight="1" x14ac:dyDescent="0.4">
      <c r="A120" s="29"/>
      <c r="B120" s="29"/>
      <c r="C120" s="347"/>
      <c r="W120" s="6"/>
    </row>
    <row r="121" spans="1:36" ht="16.75" x14ac:dyDescent="0.4">
      <c r="A121" s="29"/>
      <c r="B121" s="29"/>
      <c r="C121" s="363" t="s">
        <v>557</v>
      </c>
      <c r="W121" s="6"/>
    </row>
    <row r="122" spans="1:36" ht="8.15" customHeight="1" x14ac:dyDescent="0.4">
      <c r="A122" s="29"/>
      <c r="B122" s="29"/>
      <c r="C122" s="3"/>
      <c r="D122" s="80"/>
      <c r="W122" s="6"/>
    </row>
    <row r="123" spans="1:36" ht="8.15" customHeight="1" thickBot="1" x14ac:dyDescent="0.45">
      <c r="A123" s="29"/>
      <c r="B123" s="29"/>
      <c r="C123" s="3"/>
      <c r="D123" s="80"/>
      <c r="W123" s="6"/>
    </row>
    <row r="124" spans="1:36" ht="5.6" customHeight="1" thickBot="1" x14ac:dyDescent="0.45">
      <c r="A124" s="29"/>
      <c r="B124" s="103"/>
      <c r="C124" s="70"/>
      <c r="D124" s="101"/>
      <c r="E124" s="70"/>
      <c r="F124" s="70"/>
      <c r="G124" s="70"/>
      <c r="H124" s="70"/>
      <c r="I124" s="70"/>
      <c r="J124" s="70"/>
      <c r="K124" s="70"/>
      <c r="L124" s="70"/>
      <c r="M124" s="70"/>
      <c r="N124" s="70"/>
      <c r="O124" s="70"/>
      <c r="P124" s="70"/>
      <c r="Q124" s="70"/>
      <c r="R124" s="70"/>
      <c r="S124" s="70"/>
      <c r="T124" s="70"/>
      <c r="U124" s="70"/>
      <c r="V124" s="70"/>
      <c r="W124" s="70"/>
      <c r="X124" s="70"/>
      <c r="Y124" s="70"/>
      <c r="Z124" s="70"/>
      <c r="AA124" s="70"/>
      <c r="AB124" s="70"/>
      <c r="AC124" s="70"/>
      <c r="AD124" s="70"/>
      <c r="AE124" s="70"/>
      <c r="AF124" s="70"/>
      <c r="AG124" s="70"/>
      <c r="AH124" s="71"/>
    </row>
    <row r="125" spans="1:36" ht="18.45" thickBot="1" x14ac:dyDescent="0.5">
      <c r="A125" s="29"/>
      <c r="B125" s="104"/>
      <c r="C125" s="109"/>
      <c r="T125" s="352" t="s">
        <v>554</v>
      </c>
      <c r="U125" s="53">
        <f>$D$113</f>
        <v>5.4000000000000003E-3</v>
      </c>
      <c r="W125" s="49"/>
      <c r="X125" s="49"/>
      <c r="Y125" s="49"/>
      <c r="Z125" s="49"/>
      <c r="AA125" s="49"/>
      <c r="AB125" s="49"/>
      <c r="AC125" s="49"/>
      <c r="AD125" s="49"/>
      <c r="AE125" s="49"/>
      <c r="AF125" s="353" t="s">
        <v>555</v>
      </c>
      <c r="AG125" s="32">
        <f>$D$83</f>
        <v>7.97736791177622</v>
      </c>
      <c r="AH125" s="72"/>
      <c r="AJ125" s="334"/>
    </row>
    <row r="126" spans="1:36" ht="5.6" customHeight="1" thickBot="1" x14ac:dyDescent="0.45">
      <c r="A126" s="29"/>
      <c r="B126" s="104"/>
      <c r="C126" s="73"/>
      <c r="D126" s="60"/>
      <c r="E126" s="36"/>
      <c r="AH126" s="72"/>
    </row>
    <row r="127" spans="1:36" ht="15" customHeight="1" thickBot="1" x14ac:dyDescent="0.45">
      <c r="A127" s="29"/>
      <c r="B127" s="104"/>
      <c r="C127" s="22" t="s">
        <v>44</v>
      </c>
      <c r="D127" s="22" t="s">
        <v>44</v>
      </c>
      <c r="E127" s="90" t="s">
        <v>40</v>
      </c>
      <c r="F127" s="91" t="s">
        <v>40</v>
      </c>
      <c r="G127" s="92" t="s">
        <v>43</v>
      </c>
      <c r="H127" s="93"/>
      <c r="I127" s="93"/>
      <c r="J127" s="93"/>
      <c r="K127" s="93"/>
      <c r="L127" s="93"/>
      <c r="M127" s="93"/>
      <c r="N127" s="93"/>
      <c r="O127" s="93"/>
      <c r="P127" s="93"/>
      <c r="Q127" s="93"/>
      <c r="R127" s="93"/>
      <c r="S127" s="93"/>
      <c r="T127" s="93"/>
      <c r="U127" s="93"/>
      <c r="V127" s="93"/>
      <c r="W127" s="93"/>
      <c r="X127" s="93"/>
      <c r="Y127" s="93"/>
      <c r="Z127" s="93"/>
      <c r="AA127" s="93"/>
      <c r="AB127" s="93"/>
      <c r="AC127" s="93"/>
      <c r="AD127" s="93"/>
      <c r="AE127" s="93"/>
      <c r="AF127" s="93"/>
      <c r="AG127" s="94"/>
      <c r="AH127" s="72"/>
    </row>
    <row r="128" spans="1:36" ht="15" thickBot="1" x14ac:dyDescent="0.45">
      <c r="A128" s="29"/>
      <c r="B128" s="104"/>
      <c r="C128" s="332" t="s">
        <v>41</v>
      </c>
      <c r="D128" s="333" t="s">
        <v>42</v>
      </c>
      <c r="E128" s="322" t="s">
        <v>41</v>
      </c>
      <c r="F128" s="346" t="s">
        <v>42</v>
      </c>
      <c r="G128" s="354">
        <v>9</v>
      </c>
      <c r="H128" s="355">
        <v>10</v>
      </c>
      <c r="I128" s="355">
        <v>11</v>
      </c>
      <c r="J128" s="355">
        <v>12</v>
      </c>
      <c r="K128" s="355">
        <v>13</v>
      </c>
      <c r="L128" s="355">
        <v>14</v>
      </c>
      <c r="M128" s="355">
        <v>15</v>
      </c>
      <c r="N128" s="355">
        <v>16</v>
      </c>
      <c r="O128" s="355">
        <v>17</v>
      </c>
      <c r="P128" s="355">
        <v>18</v>
      </c>
      <c r="Q128" s="355">
        <v>19</v>
      </c>
      <c r="R128" s="355">
        <v>20</v>
      </c>
      <c r="S128" s="355">
        <v>21</v>
      </c>
      <c r="T128" s="355">
        <v>22</v>
      </c>
      <c r="U128" s="355">
        <v>23</v>
      </c>
      <c r="V128" s="355">
        <v>24</v>
      </c>
      <c r="W128" s="355">
        <v>25</v>
      </c>
      <c r="X128" s="355">
        <v>26</v>
      </c>
      <c r="Y128" s="355">
        <v>27</v>
      </c>
      <c r="Z128" s="355">
        <v>28</v>
      </c>
      <c r="AA128" s="355">
        <v>29</v>
      </c>
      <c r="AB128" s="355">
        <v>30</v>
      </c>
      <c r="AC128" s="355">
        <v>31</v>
      </c>
      <c r="AD128" s="355">
        <v>32</v>
      </c>
      <c r="AE128" s="355">
        <v>33</v>
      </c>
      <c r="AF128" s="355">
        <v>34</v>
      </c>
      <c r="AG128" s="356">
        <v>35</v>
      </c>
      <c r="AH128" s="72"/>
    </row>
    <row r="129" spans="1:34" x14ac:dyDescent="0.4">
      <c r="A129" s="29"/>
      <c r="B129" s="104"/>
      <c r="C129" s="272">
        <f>E129*3.28084</f>
        <v>0.410105</v>
      </c>
      <c r="D129" s="273">
        <f>F129*3.28084</f>
        <v>0.82020999999999999</v>
      </c>
      <c r="E129" s="323">
        <f>0.5*F129</f>
        <v>0.125</v>
      </c>
      <c r="F129" s="324">
        <v>0.25</v>
      </c>
      <c r="G129" s="95" t="str">
        <f t="shared" ref="G129:P138" si="0">IF(((10000-$C129)/$C129/10000/2*(G$128^2/$U$125)/304.8)&gt;(1.4142*$D$83),"D",IF(((10000-$C129)/$C129/10000/2*(G$128^2/$U$125)/304.8)&gt;(28.5*1.061231),"32.0",IF(((10000-$C129)/$C129/10000/2*(G$128^2/$U$125)/304.8)&gt;(25.4*1.061231),"28.5",IF(((10000-$C129)/$C129/10000/2*(G$128^2/$U$125)/304.8)&gt;(22.6*1.061231),"25.4",IF(((10000-$C129)/$C129/10000/2*(G$128^2/$U$125)/304.8)&gt;(20.2*1.061231),"22.6",IF(((10000-$C129)/$C129/10000/2*(G$128^2/$U$125)/304.8)&gt;(18*1.061231),"20.2",IF(((10000-$C129)/$C129/10000/2*(G$128^2/$U$125)/304.8)&gt;(16*1.061231),"18.0",IF(((10000-$C129)/$C129/10000/2*(G$128^2/$U$125)/304.8)&gt;(14.3*1.061231),"16.0",IF(((10000-$C129)/$C129/10000/2*(G$128^2/$U$125)/304.8)&gt;(12.7*1.061231),"14.3",IF(((10000-$C129)/$C129/10000/2*(G$128^2/$U$125)/304.8)&gt;(11.3*1.061231),"12.7",IF(((10000-$C129)/$C129/10000/2*(G$128^2/$U$125)/304.8)&gt;(10.1*1.061231),"11.3",IF(((10000-$C129)/$C129/10000/2*(G$128^2/$U$125)/304.8)&gt;(9*1.061231),"10.1",IF(((10000-$C129)/$C129/10000/2*(G$128^2/$U$125)/304.8)&gt;(8*1.061231),"9.0",IF(((10000-$C129)/$C129/10000/2*(G$128^2/$U$125)/304.8)&gt;(7.1*1.061231),"8.0",IF(((10000-$C129)/$C129/10000/2*(G$128^2/$U$125)/304.8)&gt;(6.3*1.061231),"7.1",IF(((10000-$C129)/$C129/10000/2*(G$128^2/$U$125)/304.8)&gt;(5.7*1.061231),"6.3",IF(((10000-$C129)/$C129/10000/2*(G$128^2/$U$125)/304.8)&gt;(5*1.061231),"5.7",IF(((10000-$C129)/$C129/10000/2*(G$128^2/$U$125)/304.8)&gt;(4.5*1.061231),"5.0",IF(((10000-$C129)/$C129/10000/2*(G$128^2/$U$125)/304.8)&gt;(4*1.061231),"4.5",IF(((10000-$C129)/$C129/10000/2*(G$128^2/$U$125)/304.8)&gt;(3.6*1.061231),"4.0",IF(((10000-$C129)/$C129/10000/2*(G$128^2/$U$125)/304.8)&gt;(3.2*1.061231),"3.6",IF(((10000-$C129)/$C129/10000/2*(G$128^2/$U$125)/304.8)&gt;(2.8*1.061231),"3.2",IF(((10000-$C129)/$C129/10000/2*(G$128^2/$U$125)/304.8)&gt;(2.5*1.061231),"2.8",IF(((10000-$C129)/$C129/10000/2*(G$128^2/$U$125)/304.8)&gt;(2.2*1.061231),"2.5",IF(((10000-$C129)/$C129/10000/2*(G$128^2/$U$125)/304.8)&gt;(2*1.061231),"2.2",IF(((10000-$C129)/$C129/10000/2*(G$128^2/$U$125)/304.8)&gt;(1.8*1.061231),"2.0",IF(((10000-$C129)/$C129/10000/2*(G$128^2/$U$125)/304.8)&gt;(1.6*1.061231),"1.8",IF(((10000-$C129)/$C129/10000/2*(G$128^2/$U$125)/304.8)&gt;(1.4*1.061231),"1.6",IF(((10000-$C129)/$C129/10000/2*(G$128^2/$U$125)/304.8)&gt;(1.3*1.061231),"1.4",IF(((10000-$C129)/$C129/10000/2*(G$128^2/$U$125)/304.8)&gt;(1.1*1.061231),"1.3",IF(((10000-$C129)/$C129/10000/2*(G$128^2/$U$125)/304.8)&gt;(1*1.061231),"1.1",(10000-$C129)/$C129/10000/2*(G$128^2/$U$125)/304.8)))))))))))))))))))))))))))))))</f>
        <v>D</v>
      </c>
      <c r="H129" s="95" t="str">
        <f t="shared" si="0"/>
        <v>D</v>
      </c>
      <c r="I129" s="95" t="str">
        <f t="shared" si="0"/>
        <v>D</v>
      </c>
      <c r="J129" s="95" t="str">
        <f t="shared" si="0"/>
        <v>D</v>
      </c>
      <c r="K129" s="95" t="str">
        <f t="shared" si="0"/>
        <v>D</v>
      </c>
      <c r="L129" s="95" t="str">
        <f t="shared" si="0"/>
        <v>D</v>
      </c>
      <c r="M129" s="95" t="str">
        <f t="shared" si="0"/>
        <v>D</v>
      </c>
      <c r="N129" s="95" t="str">
        <f t="shared" si="0"/>
        <v>D</v>
      </c>
      <c r="O129" s="95" t="str">
        <f t="shared" si="0"/>
        <v>D</v>
      </c>
      <c r="P129" s="95" t="str">
        <f t="shared" si="0"/>
        <v>D</v>
      </c>
      <c r="Q129" s="95" t="str">
        <f t="shared" ref="Q129:Z138" si="1">IF(((10000-$C129)/$C129/10000/2*(Q$128^2/$U$125)/304.8)&gt;(1.4142*$D$83),"D",IF(((10000-$C129)/$C129/10000/2*(Q$128^2/$U$125)/304.8)&gt;(28.5*1.061231),"32.0",IF(((10000-$C129)/$C129/10000/2*(Q$128^2/$U$125)/304.8)&gt;(25.4*1.061231),"28.5",IF(((10000-$C129)/$C129/10000/2*(Q$128^2/$U$125)/304.8)&gt;(22.6*1.061231),"25.4",IF(((10000-$C129)/$C129/10000/2*(Q$128^2/$U$125)/304.8)&gt;(20.2*1.061231),"22.6",IF(((10000-$C129)/$C129/10000/2*(Q$128^2/$U$125)/304.8)&gt;(18*1.061231),"20.2",IF(((10000-$C129)/$C129/10000/2*(Q$128^2/$U$125)/304.8)&gt;(16*1.061231),"18.0",IF(((10000-$C129)/$C129/10000/2*(Q$128^2/$U$125)/304.8)&gt;(14.3*1.061231),"16.0",IF(((10000-$C129)/$C129/10000/2*(Q$128^2/$U$125)/304.8)&gt;(12.7*1.061231),"14.3",IF(((10000-$C129)/$C129/10000/2*(Q$128^2/$U$125)/304.8)&gt;(11.3*1.061231),"12.7",IF(((10000-$C129)/$C129/10000/2*(Q$128^2/$U$125)/304.8)&gt;(10.1*1.061231),"11.3",IF(((10000-$C129)/$C129/10000/2*(Q$128^2/$U$125)/304.8)&gt;(9*1.061231),"10.1",IF(((10000-$C129)/$C129/10000/2*(Q$128^2/$U$125)/304.8)&gt;(8*1.061231),"9.0",IF(((10000-$C129)/$C129/10000/2*(Q$128^2/$U$125)/304.8)&gt;(7.1*1.061231),"8.0",IF(((10000-$C129)/$C129/10000/2*(Q$128^2/$U$125)/304.8)&gt;(6.3*1.061231),"7.1",IF(((10000-$C129)/$C129/10000/2*(Q$128^2/$U$125)/304.8)&gt;(5.7*1.061231),"6.3",IF(((10000-$C129)/$C129/10000/2*(Q$128^2/$U$125)/304.8)&gt;(5*1.061231),"5.7",IF(((10000-$C129)/$C129/10000/2*(Q$128^2/$U$125)/304.8)&gt;(4.5*1.061231),"5.0",IF(((10000-$C129)/$C129/10000/2*(Q$128^2/$U$125)/304.8)&gt;(4*1.061231),"4.5",IF(((10000-$C129)/$C129/10000/2*(Q$128^2/$U$125)/304.8)&gt;(3.6*1.061231),"4.0",IF(((10000-$C129)/$C129/10000/2*(Q$128^2/$U$125)/304.8)&gt;(3.2*1.061231),"3.6",IF(((10000-$C129)/$C129/10000/2*(Q$128^2/$U$125)/304.8)&gt;(2.8*1.061231),"3.2",IF(((10000-$C129)/$C129/10000/2*(Q$128^2/$U$125)/304.8)&gt;(2.5*1.061231),"2.8",IF(((10000-$C129)/$C129/10000/2*(Q$128^2/$U$125)/304.8)&gt;(2.2*1.061231),"2.5",IF(((10000-$C129)/$C129/10000/2*(Q$128^2/$U$125)/304.8)&gt;(2*1.061231),"2.2",IF(((10000-$C129)/$C129/10000/2*(Q$128^2/$U$125)/304.8)&gt;(1.8*1.061231),"2.0",IF(((10000-$C129)/$C129/10000/2*(Q$128^2/$U$125)/304.8)&gt;(1.6*1.061231),"1.8",IF(((10000-$C129)/$C129/10000/2*(Q$128^2/$U$125)/304.8)&gt;(1.4*1.061231),"1.6",IF(((10000-$C129)/$C129/10000/2*(Q$128^2/$U$125)/304.8)&gt;(1.3*1.061231),"1.4",IF(((10000-$C129)/$C129/10000/2*(Q$128^2/$U$125)/304.8)&gt;(1.1*1.061231),"1.3",IF(((10000-$C129)/$C129/10000/2*(Q$128^2/$U$125)/304.8)&gt;(1*1.061231),"1.1",(10000-$C129)/$C129/10000/2*(Q$128^2/$U$125)/304.8)))))))))))))))))))))))))))))))</f>
        <v>D</v>
      </c>
      <c r="R129" s="95" t="str">
        <f t="shared" si="1"/>
        <v>D</v>
      </c>
      <c r="S129" s="95" t="str">
        <f t="shared" si="1"/>
        <v>D</v>
      </c>
      <c r="T129" s="95" t="str">
        <f t="shared" si="1"/>
        <v>D</v>
      </c>
      <c r="U129" s="95" t="str">
        <f t="shared" si="1"/>
        <v>D</v>
      </c>
      <c r="V129" s="95" t="str">
        <f t="shared" si="1"/>
        <v>D</v>
      </c>
      <c r="W129" s="95" t="str">
        <f t="shared" si="1"/>
        <v>D</v>
      </c>
      <c r="X129" s="95" t="str">
        <f t="shared" si="1"/>
        <v>D</v>
      </c>
      <c r="Y129" s="95" t="str">
        <f t="shared" si="1"/>
        <v>D</v>
      </c>
      <c r="Z129" s="95" t="str">
        <f t="shared" si="1"/>
        <v>D</v>
      </c>
      <c r="AA129" s="95" t="str">
        <f t="shared" ref="AA129:AG138" si="2">IF(((10000-$C129)/$C129/10000/2*(AA$128^2/$U$125)/304.8)&gt;(1.4142*$D$83),"D",IF(((10000-$C129)/$C129/10000/2*(AA$128^2/$U$125)/304.8)&gt;(28.5*1.061231),"32.0",IF(((10000-$C129)/$C129/10000/2*(AA$128^2/$U$125)/304.8)&gt;(25.4*1.061231),"28.5",IF(((10000-$C129)/$C129/10000/2*(AA$128^2/$U$125)/304.8)&gt;(22.6*1.061231),"25.4",IF(((10000-$C129)/$C129/10000/2*(AA$128^2/$U$125)/304.8)&gt;(20.2*1.061231),"22.6",IF(((10000-$C129)/$C129/10000/2*(AA$128^2/$U$125)/304.8)&gt;(18*1.061231),"20.2",IF(((10000-$C129)/$C129/10000/2*(AA$128^2/$U$125)/304.8)&gt;(16*1.061231),"18.0",IF(((10000-$C129)/$C129/10000/2*(AA$128^2/$U$125)/304.8)&gt;(14.3*1.061231),"16.0",IF(((10000-$C129)/$C129/10000/2*(AA$128^2/$U$125)/304.8)&gt;(12.7*1.061231),"14.3",IF(((10000-$C129)/$C129/10000/2*(AA$128^2/$U$125)/304.8)&gt;(11.3*1.061231),"12.7",IF(((10000-$C129)/$C129/10000/2*(AA$128^2/$U$125)/304.8)&gt;(10.1*1.061231),"11.3",IF(((10000-$C129)/$C129/10000/2*(AA$128^2/$U$125)/304.8)&gt;(9*1.061231),"10.1",IF(((10000-$C129)/$C129/10000/2*(AA$128^2/$U$125)/304.8)&gt;(8*1.061231),"9.0",IF(((10000-$C129)/$C129/10000/2*(AA$128^2/$U$125)/304.8)&gt;(7.1*1.061231),"8.0",IF(((10000-$C129)/$C129/10000/2*(AA$128^2/$U$125)/304.8)&gt;(6.3*1.061231),"7.1",IF(((10000-$C129)/$C129/10000/2*(AA$128^2/$U$125)/304.8)&gt;(5.7*1.061231),"6.3",IF(((10000-$C129)/$C129/10000/2*(AA$128^2/$U$125)/304.8)&gt;(5*1.061231),"5.7",IF(((10000-$C129)/$C129/10000/2*(AA$128^2/$U$125)/304.8)&gt;(4.5*1.061231),"5.0",IF(((10000-$C129)/$C129/10000/2*(AA$128^2/$U$125)/304.8)&gt;(4*1.061231),"4.5",IF(((10000-$C129)/$C129/10000/2*(AA$128^2/$U$125)/304.8)&gt;(3.6*1.061231),"4.0",IF(((10000-$C129)/$C129/10000/2*(AA$128^2/$U$125)/304.8)&gt;(3.2*1.061231),"3.6",IF(((10000-$C129)/$C129/10000/2*(AA$128^2/$U$125)/304.8)&gt;(2.8*1.061231),"3.2",IF(((10000-$C129)/$C129/10000/2*(AA$128^2/$U$125)/304.8)&gt;(2.5*1.061231),"2.8",IF(((10000-$C129)/$C129/10000/2*(AA$128^2/$U$125)/304.8)&gt;(2.2*1.061231),"2.5",IF(((10000-$C129)/$C129/10000/2*(AA$128^2/$U$125)/304.8)&gt;(2*1.061231),"2.2",IF(((10000-$C129)/$C129/10000/2*(AA$128^2/$U$125)/304.8)&gt;(1.8*1.061231),"2.0",IF(((10000-$C129)/$C129/10000/2*(AA$128^2/$U$125)/304.8)&gt;(1.6*1.061231),"1.8",IF(((10000-$C129)/$C129/10000/2*(AA$128^2/$U$125)/304.8)&gt;(1.4*1.061231),"1.6",IF(((10000-$C129)/$C129/10000/2*(AA$128^2/$U$125)/304.8)&gt;(1.3*1.061231),"1.4",IF(((10000-$C129)/$C129/10000/2*(AA$128^2/$U$125)/304.8)&gt;(1.1*1.061231),"1.3",IF(((10000-$C129)/$C129/10000/2*(AA$128^2/$U$125)/304.8)&gt;(1*1.061231),"1.1",(10000-$C129)/$C129/10000/2*(AA$128^2/$U$125)/304.8)))))))))))))))))))))))))))))))</f>
        <v>D</v>
      </c>
      <c r="AB129" s="95" t="str">
        <f t="shared" si="2"/>
        <v>D</v>
      </c>
      <c r="AC129" s="95" t="str">
        <f t="shared" si="2"/>
        <v>D</v>
      </c>
      <c r="AD129" s="95" t="str">
        <f t="shared" si="2"/>
        <v>D</v>
      </c>
      <c r="AE129" s="95" t="str">
        <f t="shared" si="2"/>
        <v>D</v>
      </c>
      <c r="AF129" s="95" t="str">
        <f t="shared" si="2"/>
        <v>D</v>
      </c>
      <c r="AG129" s="95" t="str">
        <f t="shared" si="2"/>
        <v>D</v>
      </c>
      <c r="AH129" s="72"/>
    </row>
    <row r="130" spans="1:34" x14ac:dyDescent="0.4">
      <c r="A130" s="29"/>
      <c r="B130" s="104"/>
      <c r="C130" s="328">
        <f t="shared" ref="C130:D153" si="3">E130*3.28084</f>
        <v>0.82020999999999999</v>
      </c>
      <c r="D130" s="329">
        <f t="shared" si="3"/>
        <v>1.64042</v>
      </c>
      <c r="E130" s="323">
        <f t="shared" ref="E130:E156" si="4">0.5*F130</f>
        <v>0.25</v>
      </c>
      <c r="F130" s="324">
        <v>0.5</v>
      </c>
      <c r="G130" s="95" t="str">
        <f t="shared" si="0"/>
        <v>D</v>
      </c>
      <c r="H130" s="95" t="str">
        <f t="shared" si="0"/>
        <v>D</v>
      </c>
      <c r="I130" s="95" t="str">
        <f t="shared" si="0"/>
        <v>D</v>
      </c>
      <c r="J130" s="95" t="str">
        <f t="shared" si="0"/>
        <v>D</v>
      </c>
      <c r="K130" s="95" t="str">
        <f t="shared" si="0"/>
        <v>D</v>
      </c>
      <c r="L130" s="95" t="str">
        <f t="shared" si="0"/>
        <v>D</v>
      </c>
      <c r="M130" s="95" t="str">
        <f t="shared" si="0"/>
        <v>D</v>
      </c>
      <c r="N130" s="95" t="str">
        <f t="shared" si="0"/>
        <v>D</v>
      </c>
      <c r="O130" s="95" t="str">
        <f t="shared" si="0"/>
        <v>D</v>
      </c>
      <c r="P130" s="95" t="str">
        <f t="shared" si="0"/>
        <v>D</v>
      </c>
      <c r="Q130" s="95" t="str">
        <f t="shared" si="1"/>
        <v>D</v>
      </c>
      <c r="R130" s="95" t="str">
        <f t="shared" si="1"/>
        <v>D</v>
      </c>
      <c r="S130" s="95" t="str">
        <f t="shared" si="1"/>
        <v>D</v>
      </c>
      <c r="T130" s="95" t="str">
        <f t="shared" si="1"/>
        <v>D</v>
      </c>
      <c r="U130" s="95" t="str">
        <f t="shared" si="1"/>
        <v>D</v>
      </c>
      <c r="V130" s="95" t="str">
        <f t="shared" si="1"/>
        <v>D</v>
      </c>
      <c r="W130" s="95" t="str">
        <f t="shared" si="1"/>
        <v>D</v>
      </c>
      <c r="X130" s="95" t="str">
        <f t="shared" si="1"/>
        <v>D</v>
      </c>
      <c r="Y130" s="95" t="str">
        <f t="shared" si="1"/>
        <v>D</v>
      </c>
      <c r="Z130" s="95" t="str">
        <f t="shared" si="1"/>
        <v>D</v>
      </c>
      <c r="AA130" s="95" t="str">
        <f t="shared" si="2"/>
        <v>D</v>
      </c>
      <c r="AB130" s="95" t="str">
        <f t="shared" si="2"/>
        <v>D</v>
      </c>
      <c r="AC130" s="95" t="str">
        <f t="shared" si="2"/>
        <v>D</v>
      </c>
      <c r="AD130" s="95" t="str">
        <f t="shared" si="2"/>
        <v>D</v>
      </c>
      <c r="AE130" s="95" t="str">
        <f t="shared" si="2"/>
        <v>D</v>
      </c>
      <c r="AF130" s="95" t="str">
        <f t="shared" si="2"/>
        <v>D</v>
      </c>
      <c r="AG130" s="95" t="str">
        <f t="shared" si="2"/>
        <v>D</v>
      </c>
      <c r="AH130" s="72"/>
    </row>
    <row r="131" spans="1:34" x14ac:dyDescent="0.4">
      <c r="A131" s="29"/>
      <c r="B131" s="104"/>
      <c r="C131" s="328">
        <f t="shared" si="3"/>
        <v>1.230315</v>
      </c>
      <c r="D131" s="329">
        <f t="shared" si="3"/>
        <v>2.4606300000000001</v>
      </c>
      <c r="E131" s="323">
        <f t="shared" si="4"/>
        <v>0.375</v>
      </c>
      <c r="F131" s="324">
        <v>0.75</v>
      </c>
      <c r="G131" s="95" t="str">
        <f t="shared" si="0"/>
        <v>D</v>
      </c>
      <c r="H131" s="95" t="str">
        <f t="shared" si="0"/>
        <v>D</v>
      </c>
      <c r="I131" s="95" t="str">
        <f t="shared" si="0"/>
        <v>D</v>
      </c>
      <c r="J131" s="95" t="str">
        <f t="shared" si="0"/>
        <v>D</v>
      </c>
      <c r="K131" s="95" t="str">
        <f t="shared" si="0"/>
        <v>D</v>
      </c>
      <c r="L131" s="95" t="str">
        <f t="shared" si="0"/>
        <v>D</v>
      </c>
      <c r="M131" s="95" t="str">
        <f t="shared" si="0"/>
        <v>D</v>
      </c>
      <c r="N131" s="95" t="str">
        <f t="shared" si="0"/>
        <v>D</v>
      </c>
      <c r="O131" s="95" t="str">
        <f t="shared" si="0"/>
        <v>D</v>
      </c>
      <c r="P131" s="95" t="str">
        <f t="shared" si="0"/>
        <v>D</v>
      </c>
      <c r="Q131" s="95" t="str">
        <f t="shared" si="1"/>
        <v>D</v>
      </c>
      <c r="R131" s="95" t="str">
        <f t="shared" si="1"/>
        <v>D</v>
      </c>
      <c r="S131" s="95" t="str">
        <f t="shared" si="1"/>
        <v>D</v>
      </c>
      <c r="T131" s="95" t="str">
        <f t="shared" si="1"/>
        <v>D</v>
      </c>
      <c r="U131" s="95" t="str">
        <f t="shared" si="1"/>
        <v>D</v>
      </c>
      <c r="V131" s="95" t="str">
        <f t="shared" si="1"/>
        <v>D</v>
      </c>
      <c r="W131" s="95" t="str">
        <f t="shared" si="1"/>
        <v>D</v>
      </c>
      <c r="X131" s="95" t="str">
        <f t="shared" si="1"/>
        <v>D</v>
      </c>
      <c r="Y131" s="95" t="str">
        <f t="shared" si="1"/>
        <v>D</v>
      </c>
      <c r="Z131" s="95" t="str">
        <f t="shared" si="1"/>
        <v>D</v>
      </c>
      <c r="AA131" s="95" t="str">
        <f t="shared" si="2"/>
        <v>D</v>
      </c>
      <c r="AB131" s="95" t="str">
        <f t="shared" si="2"/>
        <v>D</v>
      </c>
      <c r="AC131" s="95" t="str">
        <f t="shared" si="2"/>
        <v>D</v>
      </c>
      <c r="AD131" s="95" t="str">
        <f t="shared" si="2"/>
        <v>D</v>
      </c>
      <c r="AE131" s="95" t="str">
        <f t="shared" si="2"/>
        <v>D</v>
      </c>
      <c r="AF131" s="95" t="str">
        <f t="shared" si="2"/>
        <v>D</v>
      </c>
      <c r="AG131" s="95" t="str">
        <f t="shared" si="2"/>
        <v>D</v>
      </c>
      <c r="AH131" s="72"/>
    </row>
    <row r="132" spans="1:34" x14ac:dyDescent="0.4">
      <c r="A132" s="29"/>
      <c r="B132" s="104"/>
      <c r="C132" s="328">
        <f t="shared" si="3"/>
        <v>1.64042</v>
      </c>
      <c r="D132" s="329">
        <f t="shared" si="3"/>
        <v>3.28084</v>
      </c>
      <c r="E132" s="323">
        <f t="shared" si="4"/>
        <v>0.5</v>
      </c>
      <c r="F132" s="324">
        <v>1</v>
      </c>
      <c r="G132" s="95" t="str">
        <f t="shared" si="0"/>
        <v>D</v>
      </c>
      <c r="H132" s="95" t="str">
        <f t="shared" si="0"/>
        <v>D</v>
      </c>
      <c r="I132" s="95" t="str">
        <f t="shared" si="0"/>
        <v>D</v>
      </c>
      <c r="J132" s="95" t="str">
        <f t="shared" si="0"/>
        <v>D</v>
      </c>
      <c r="K132" s="95" t="str">
        <f t="shared" si="0"/>
        <v>D</v>
      </c>
      <c r="L132" s="95" t="str">
        <f t="shared" si="0"/>
        <v>D</v>
      </c>
      <c r="M132" s="95" t="str">
        <f t="shared" si="0"/>
        <v>D</v>
      </c>
      <c r="N132" s="95" t="str">
        <f t="shared" si="0"/>
        <v>D</v>
      </c>
      <c r="O132" s="95" t="str">
        <f t="shared" si="0"/>
        <v>D</v>
      </c>
      <c r="P132" s="95" t="str">
        <f t="shared" si="0"/>
        <v>D</v>
      </c>
      <c r="Q132" s="95" t="str">
        <f t="shared" si="1"/>
        <v>D</v>
      </c>
      <c r="R132" s="95" t="str">
        <f t="shared" si="1"/>
        <v>D</v>
      </c>
      <c r="S132" s="95" t="str">
        <f t="shared" si="1"/>
        <v>D</v>
      </c>
      <c r="T132" s="95" t="str">
        <f t="shared" si="1"/>
        <v>D</v>
      </c>
      <c r="U132" s="95" t="str">
        <f t="shared" si="1"/>
        <v>D</v>
      </c>
      <c r="V132" s="95" t="str">
        <f t="shared" si="1"/>
        <v>D</v>
      </c>
      <c r="W132" s="95" t="str">
        <f t="shared" si="1"/>
        <v>D</v>
      </c>
      <c r="X132" s="95" t="str">
        <f t="shared" si="1"/>
        <v>D</v>
      </c>
      <c r="Y132" s="95" t="str">
        <f t="shared" si="1"/>
        <v>D</v>
      </c>
      <c r="Z132" s="95" t="str">
        <f t="shared" si="1"/>
        <v>D</v>
      </c>
      <c r="AA132" s="95" t="str">
        <f t="shared" si="2"/>
        <v>D</v>
      </c>
      <c r="AB132" s="95" t="str">
        <f t="shared" si="2"/>
        <v>D</v>
      </c>
      <c r="AC132" s="95" t="str">
        <f t="shared" si="2"/>
        <v>D</v>
      </c>
      <c r="AD132" s="95" t="str">
        <f t="shared" si="2"/>
        <v>D</v>
      </c>
      <c r="AE132" s="95" t="str">
        <f t="shared" si="2"/>
        <v>D</v>
      </c>
      <c r="AF132" s="95" t="str">
        <f t="shared" si="2"/>
        <v>D</v>
      </c>
      <c r="AG132" s="95" t="str">
        <f t="shared" si="2"/>
        <v>D</v>
      </c>
      <c r="AH132" s="72"/>
    </row>
    <row r="133" spans="1:34" x14ac:dyDescent="0.4">
      <c r="A133" s="29"/>
      <c r="B133" s="104"/>
      <c r="C133" s="328">
        <f t="shared" si="3"/>
        <v>2.0505249999999999</v>
      </c>
      <c r="D133" s="329">
        <f t="shared" si="3"/>
        <v>4.1010499999999999</v>
      </c>
      <c r="E133" s="323">
        <f t="shared" si="4"/>
        <v>0.625</v>
      </c>
      <c r="F133" s="324">
        <v>1.25</v>
      </c>
      <c r="G133" s="95" t="str">
        <f t="shared" si="0"/>
        <v>D</v>
      </c>
      <c r="H133" s="95" t="str">
        <f t="shared" si="0"/>
        <v>D</v>
      </c>
      <c r="I133" s="95" t="str">
        <f t="shared" si="0"/>
        <v>D</v>
      </c>
      <c r="J133" s="95" t="str">
        <f t="shared" si="0"/>
        <v>D</v>
      </c>
      <c r="K133" s="95" t="str">
        <f t="shared" si="0"/>
        <v>D</v>
      </c>
      <c r="L133" s="95" t="str">
        <f t="shared" si="0"/>
        <v>D</v>
      </c>
      <c r="M133" s="95" t="str">
        <f t="shared" si="0"/>
        <v>D</v>
      </c>
      <c r="N133" s="95" t="str">
        <f t="shared" si="0"/>
        <v>D</v>
      </c>
      <c r="O133" s="95" t="str">
        <f t="shared" si="0"/>
        <v>D</v>
      </c>
      <c r="P133" s="95" t="str">
        <f t="shared" si="0"/>
        <v>D</v>
      </c>
      <c r="Q133" s="95" t="str">
        <f t="shared" si="1"/>
        <v>D</v>
      </c>
      <c r="R133" s="95" t="str">
        <f t="shared" si="1"/>
        <v>D</v>
      </c>
      <c r="S133" s="95" t="str">
        <f t="shared" si="1"/>
        <v>D</v>
      </c>
      <c r="T133" s="95" t="str">
        <f t="shared" si="1"/>
        <v>D</v>
      </c>
      <c r="U133" s="95" t="str">
        <f t="shared" si="1"/>
        <v>D</v>
      </c>
      <c r="V133" s="95" t="str">
        <f t="shared" si="1"/>
        <v>D</v>
      </c>
      <c r="W133" s="95" t="str">
        <f t="shared" si="1"/>
        <v>D</v>
      </c>
      <c r="X133" s="95" t="str">
        <f t="shared" si="1"/>
        <v>D</v>
      </c>
      <c r="Y133" s="95" t="str">
        <f t="shared" si="1"/>
        <v>D</v>
      </c>
      <c r="Z133" s="95" t="str">
        <f t="shared" si="1"/>
        <v>D</v>
      </c>
      <c r="AA133" s="95" t="str">
        <f t="shared" si="2"/>
        <v>D</v>
      </c>
      <c r="AB133" s="95" t="str">
        <f t="shared" si="2"/>
        <v>D</v>
      </c>
      <c r="AC133" s="95" t="str">
        <f t="shared" si="2"/>
        <v>D</v>
      </c>
      <c r="AD133" s="95" t="str">
        <f t="shared" si="2"/>
        <v>D</v>
      </c>
      <c r="AE133" s="95" t="str">
        <f t="shared" si="2"/>
        <v>D</v>
      </c>
      <c r="AF133" s="95" t="str">
        <f t="shared" si="2"/>
        <v>D</v>
      </c>
      <c r="AG133" s="95" t="str">
        <f t="shared" si="2"/>
        <v>D</v>
      </c>
      <c r="AH133" s="72"/>
    </row>
    <row r="134" spans="1:34" x14ac:dyDescent="0.4">
      <c r="A134" s="29"/>
      <c r="B134" s="104"/>
      <c r="C134" s="328">
        <f t="shared" si="3"/>
        <v>2.4606300000000001</v>
      </c>
      <c r="D134" s="329">
        <f t="shared" si="3"/>
        <v>4.9212600000000002</v>
      </c>
      <c r="E134" s="323">
        <f t="shared" si="4"/>
        <v>0.75</v>
      </c>
      <c r="F134" s="324">
        <v>1.5</v>
      </c>
      <c r="G134" s="95" t="str">
        <f t="shared" si="0"/>
        <v>10.1</v>
      </c>
      <c r="H134" s="95" t="str">
        <f t="shared" si="0"/>
        <v>D</v>
      </c>
      <c r="I134" s="95" t="str">
        <f t="shared" si="0"/>
        <v>D</v>
      </c>
      <c r="J134" s="95" t="str">
        <f t="shared" si="0"/>
        <v>D</v>
      </c>
      <c r="K134" s="95" t="str">
        <f t="shared" si="0"/>
        <v>D</v>
      </c>
      <c r="L134" s="95" t="str">
        <f t="shared" si="0"/>
        <v>D</v>
      </c>
      <c r="M134" s="95" t="str">
        <f t="shared" si="0"/>
        <v>D</v>
      </c>
      <c r="N134" s="95" t="str">
        <f t="shared" si="0"/>
        <v>D</v>
      </c>
      <c r="O134" s="95" t="str">
        <f t="shared" si="0"/>
        <v>D</v>
      </c>
      <c r="P134" s="95" t="str">
        <f t="shared" si="0"/>
        <v>D</v>
      </c>
      <c r="Q134" s="95" t="str">
        <f t="shared" si="1"/>
        <v>D</v>
      </c>
      <c r="R134" s="95" t="str">
        <f t="shared" si="1"/>
        <v>D</v>
      </c>
      <c r="S134" s="95" t="str">
        <f t="shared" si="1"/>
        <v>D</v>
      </c>
      <c r="T134" s="95" t="str">
        <f t="shared" si="1"/>
        <v>D</v>
      </c>
      <c r="U134" s="95" t="str">
        <f t="shared" si="1"/>
        <v>D</v>
      </c>
      <c r="V134" s="95" t="str">
        <f t="shared" si="1"/>
        <v>D</v>
      </c>
      <c r="W134" s="95" t="str">
        <f t="shared" si="1"/>
        <v>D</v>
      </c>
      <c r="X134" s="95" t="str">
        <f t="shared" si="1"/>
        <v>D</v>
      </c>
      <c r="Y134" s="95" t="str">
        <f t="shared" si="1"/>
        <v>D</v>
      </c>
      <c r="Z134" s="95" t="str">
        <f t="shared" si="1"/>
        <v>D</v>
      </c>
      <c r="AA134" s="95" t="str">
        <f t="shared" si="2"/>
        <v>D</v>
      </c>
      <c r="AB134" s="95" t="str">
        <f t="shared" si="2"/>
        <v>D</v>
      </c>
      <c r="AC134" s="95" t="str">
        <f t="shared" si="2"/>
        <v>D</v>
      </c>
      <c r="AD134" s="95" t="str">
        <f t="shared" si="2"/>
        <v>D</v>
      </c>
      <c r="AE134" s="95" t="str">
        <f t="shared" si="2"/>
        <v>D</v>
      </c>
      <c r="AF134" s="95" t="str">
        <f t="shared" si="2"/>
        <v>D</v>
      </c>
      <c r="AG134" s="95" t="str">
        <f t="shared" si="2"/>
        <v>D</v>
      </c>
      <c r="AH134" s="72"/>
    </row>
    <row r="135" spans="1:34" x14ac:dyDescent="0.4">
      <c r="A135" s="29"/>
      <c r="B135" s="104"/>
      <c r="C135" s="328">
        <f t="shared" si="3"/>
        <v>2.8707349999999998</v>
      </c>
      <c r="D135" s="329">
        <f t="shared" si="3"/>
        <v>5.7414699999999996</v>
      </c>
      <c r="E135" s="323">
        <f t="shared" si="4"/>
        <v>0.875</v>
      </c>
      <c r="F135" s="324">
        <v>1.75</v>
      </c>
      <c r="G135" s="95" t="str">
        <f t="shared" si="0"/>
        <v>9.0</v>
      </c>
      <c r="H135" s="95" t="str">
        <f t="shared" si="0"/>
        <v>10.1</v>
      </c>
      <c r="I135" s="95" t="str">
        <f t="shared" si="0"/>
        <v>D</v>
      </c>
      <c r="J135" s="95" t="str">
        <f t="shared" si="0"/>
        <v>D</v>
      </c>
      <c r="K135" s="95" t="str">
        <f t="shared" si="0"/>
        <v>D</v>
      </c>
      <c r="L135" s="95" t="str">
        <f t="shared" si="0"/>
        <v>D</v>
      </c>
      <c r="M135" s="95" t="str">
        <f t="shared" si="0"/>
        <v>D</v>
      </c>
      <c r="N135" s="95" t="str">
        <f t="shared" si="0"/>
        <v>D</v>
      </c>
      <c r="O135" s="95" t="str">
        <f t="shared" si="0"/>
        <v>D</v>
      </c>
      <c r="P135" s="95" t="str">
        <f t="shared" si="0"/>
        <v>D</v>
      </c>
      <c r="Q135" s="95" t="str">
        <f t="shared" si="1"/>
        <v>D</v>
      </c>
      <c r="R135" s="95" t="str">
        <f t="shared" si="1"/>
        <v>D</v>
      </c>
      <c r="S135" s="95" t="str">
        <f t="shared" si="1"/>
        <v>D</v>
      </c>
      <c r="T135" s="95" t="str">
        <f t="shared" si="1"/>
        <v>D</v>
      </c>
      <c r="U135" s="95" t="str">
        <f t="shared" si="1"/>
        <v>D</v>
      </c>
      <c r="V135" s="95" t="str">
        <f t="shared" si="1"/>
        <v>D</v>
      </c>
      <c r="W135" s="95" t="str">
        <f t="shared" si="1"/>
        <v>D</v>
      </c>
      <c r="X135" s="95" t="str">
        <f t="shared" si="1"/>
        <v>D</v>
      </c>
      <c r="Y135" s="95" t="str">
        <f t="shared" si="1"/>
        <v>D</v>
      </c>
      <c r="Z135" s="95" t="str">
        <f t="shared" si="1"/>
        <v>D</v>
      </c>
      <c r="AA135" s="95" t="str">
        <f t="shared" si="2"/>
        <v>D</v>
      </c>
      <c r="AB135" s="95" t="str">
        <f t="shared" si="2"/>
        <v>D</v>
      </c>
      <c r="AC135" s="95" t="str">
        <f t="shared" si="2"/>
        <v>D</v>
      </c>
      <c r="AD135" s="95" t="str">
        <f t="shared" si="2"/>
        <v>D</v>
      </c>
      <c r="AE135" s="95" t="str">
        <f t="shared" si="2"/>
        <v>D</v>
      </c>
      <c r="AF135" s="95" t="str">
        <f t="shared" si="2"/>
        <v>D</v>
      </c>
      <c r="AG135" s="95" t="str">
        <f t="shared" si="2"/>
        <v>D</v>
      </c>
      <c r="AH135" s="72"/>
    </row>
    <row r="136" spans="1:34" x14ac:dyDescent="0.4">
      <c r="A136" s="29"/>
      <c r="B136" s="104"/>
      <c r="C136" s="328">
        <f t="shared" si="3"/>
        <v>3.28084</v>
      </c>
      <c r="D136" s="329">
        <f t="shared" si="3"/>
        <v>6.56168</v>
      </c>
      <c r="E136" s="323">
        <f t="shared" si="4"/>
        <v>1</v>
      </c>
      <c r="F136" s="324">
        <v>2</v>
      </c>
      <c r="G136" s="95" t="str">
        <f t="shared" si="0"/>
        <v>7.1</v>
      </c>
      <c r="H136" s="95" t="str">
        <f t="shared" si="0"/>
        <v>9.0</v>
      </c>
      <c r="I136" s="95" t="str">
        <f t="shared" si="0"/>
        <v>11.3</v>
      </c>
      <c r="J136" s="95" t="str">
        <f t="shared" si="0"/>
        <v>D</v>
      </c>
      <c r="K136" s="95" t="str">
        <f t="shared" si="0"/>
        <v>D</v>
      </c>
      <c r="L136" s="95" t="str">
        <f t="shared" si="0"/>
        <v>D</v>
      </c>
      <c r="M136" s="95" t="str">
        <f t="shared" si="0"/>
        <v>D</v>
      </c>
      <c r="N136" s="95" t="str">
        <f t="shared" si="0"/>
        <v>D</v>
      </c>
      <c r="O136" s="95" t="str">
        <f t="shared" si="0"/>
        <v>D</v>
      </c>
      <c r="P136" s="95" t="str">
        <f t="shared" si="0"/>
        <v>D</v>
      </c>
      <c r="Q136" s="95" t="str">
        <f t="shared" si="1"/>
        <v>D</v>
      </c>
      <c r="R136" s="95" t="str">
        <f t="shared" si="1"/>
        <v>D</v>
      </c>
      <c r="S136" s="95" t="str">
        <f t="shared" si="1"/>
        <v>D</v>
      </c>
      <c r="T136" s="95" t="str">
        <f t="shared" si="1"/>
        <v>D</v>
      </c>
      <c r="U136" s="95" t="str">
        <f t="shared" si="1"/>
        <v>D</v>
      </c>
      <c r="V136" s="95" t="str">
        <f t="shared" si="1"/>
        <v>D</v>
      </c>
      <c r="W136" s="95" t="str">
        <f t="shared" si="1"/>
        <v>D</v>
      </c>
      <c r="X136" s="95" t="str">
        <f t="shared" si="1"/>
        <v>D</v>
      </c>
      <c r="Y136" s="95" t="str">
        <f t="shared" si="1"/>
        <v>D</v>
      </c>
      <c r="Z136" s="95" t="str">
        <f t="shared" si="1"/>
        <v>D</v>
      </c>
      <c r="AA136" s="95" t="str">
        <f t="shared" si="2"/>
        <v>D</v>
      </c>
      <c r="AB136" s="95" t="str">
        <f t="shared" si="2"/>
        <v>D</v>
      </c>
      <c r="AC136" s="95" t="str">
        <f t="shared" si="2"/>
        <v>D</v>
      </c>
      <c r="AD136" s="95" t="str">
        <f t="shared" si="2"/>
        <v>D</v>
      </c>
      <c r="AE136" s="95" t="str">
        <f t="shared" si="2"/>
        <v>D</v>
      </c>
      <c r="AF136" s="95" t="str">
        <f t="shared" si="2"/>
        <v>D</v>
      </c>
      <c r="AG136" s="95" t="str">
        <f t="shared" si="2"/>
        <v>D</v>
      </c>
      <c r="AH136" s="72"/>
    </row>
    <row r="137" spans="1:34" x14ac:dyDescent="0.4">
      <c r="A137" s="29"/>
      <c r="B137" s="104"/>
      <c r="C137" s="328">
        <f t="shared" si="3"/>
        <v>3.6909450000000001</v>
      </c>
      <c r="D137" s="329">
        <f t="shared" si="3"/>
        <v>7.3818900000000003</v>
      </c>
      <c r="E137" s="323">
        <f t="shared" si="4"/>
        <v>1.125</v>
      </c>
      <c r="F137" s="324">
        <v>2.25</v>
      </c>
      <c r="G137" s="95" t="str">
        <f t="shared" si="0"/>
        <v>6.3</v>
      </c>
      <c r="H137" s="95" t="str">
        <f t="shared" si="0"/>
        <v>8.0</v>
      </c>
      <c r="I137" s="95" t="str">
        <f t="shared" si="0"/>
        <v>10.1</v>
      </c>
      <c r="J137" s="95" t="str">
        <f t="shared" si="0"/>
        <v>D</v>
      </c>
      <c r="K137" s="95" t="str">
        <f t="shared" si="0"/>
        <v>D</v>
      </c>
      <c r="L137" s="95" t="str">
        <f t="shared" si="0"/>
        <v>D</v>
      </c>
      <c r="M137" s="95" t="str">
        <f t="shared" si="0"/>
        <v>D</v>
      </c>
      <c r="N137" s="95" t="str">
        <f t="shared" si="0"/>
        <v>D</v>
      </c>
      <c r="O137" s="95" t="str">
        <f t="shared" si="0"/>
        <v>D</v>
      </c>
      <c r="P137" s="95" t="str">
        <f t="shared" si="0"/>
        <v>D</v>
      </c>
      <c r="Q137" s="95" t="str">
        <f t="shared" si="1"/>
        <v>D</v>
      </c>
      <c r="R137" s="95" t="str">
        <f t="shared" si="1"/>
        <v>D</v>
      </c>
      <c r="S137" s="95" t="str">
        <f t="shared" si="1"/>
        <v>D</v>
      </c>
      <c r="T137" s="95" t="str">
        <f t="shared" si="1"/>
        <v>D</v>
      </c>
      <c r="U137" s="95" t="str">
        <f t="shared" si="1"/>
        <v>D</v>
      </c>
      <c r="V137" s="95" t="str">
        <f t="shared" si="1"/>
        <v>D</v>
      </c>
      <c r="W137" s="95" t="str">
        <f t="shared" si="1"/>
        <v>D</v>
      </c>
      <c r="X137" s="95" t="str">
        <f t="shared" si="1"/>
        <v>D</v>
      </c>
      <c r="Y137" s="95" t="str">
        <f t="shared" si="1"/>
        <v>D</v>
      </c>
      <c r="Z137" s="95" t="str">
        <f t="shared" si="1"/>
        <v>D</v>
      </c>
      <c r="AA137" s="95" t="str">
        <f t="shared" si="2"/>
        <v>D</v>
      </c>
      <c r="AB137" s="95" t="str">
        <f t="shared" si="2"/>
        <v>D</v>
      </c>
      <c r="AC137" s="95" t="str">
        <f t="shared" si="2"/>
        <v>D</v>
      </c>
      <c r="AD137" s="95" t="str">
        <f t="shared" si="2"/>
        <v>D</v>
      </c>
      <c r="AE137" s="95" t="str">
        <f t="shared" si="2"/>
        <v>D</v>
      </c>
      <c r="AF137" s="95" t="str">
        <f t="shared" si="2"/>
        <v>D</v>
      </c>
      <c r="AG137" s="95" t="str">
        <f t="shared" si="2"/>
        <v>D</v>
      </c>
      <c r="AH137" s="72"/>
    </row>
    <row r="138" spans="1:34" x14ac:dyDescent="0.4">
      <c r="A138" s="29"/>
      <c r="B138" s="104"/>
      <c r="C138" s="328">
        <f t="shared" si="3"/>
        <v>4.1010499999999999</v>
      </c>
      <c r="D138" s="329">
        <f t="shared" si="3"/>
        <v>8.2020999999999997</v>
      </c>
      <c r="E138" s="323">
        <f t="shared" si="4"/>
        <v>1.25</v>
      </c>
      <c r="F138" s="324">
        <v>2.5</v>
      </c>
      <c r="G138" s="95" t="str">
        <f t="shared" si="0"/>
        <v>5.7</v>
      </c>
      <c r="H138" s="95" t="str">
        <f t="shared" si="0"/>
        <v>7.1</v>
      </c>
      <c r="I138" s="95" t="str">
        <f t="shared" si="0"/>
        <v>9.0</v>
      </c>
      <c r="J138" s="95" t="str">
        <f t="shared" si="0"/>
        <v>10.1</v>
      </c>
      <c r="K138" s="95" t="str">
        <f t="shared" si="0"/>
        <v>D</v>
      </c>
      <c r="L138" s="95" t="str">
        <f t="shared" si="0"/>
        <v>D</v>
      </c>
      <c r="M138" s="95" t="str">
        <f t="shared" si="0"/>
        <v>D</v>
      </c>
      <c r="N138" s="95" t="str">
        <f t="shared" si="0"/>
        <v>D</v>
      </c>
      <c r="O138" s="95" t="str">
        <f t="shared" si="0"/>
        <v>D</v>
      </c>
      <c r="P138" s="95" t="str">
        <f t="shared" si="0"/>
        <v>D</v>
      </c>
      <c r="Q138" s="95" t="str">
        <f t="shared" si="1"/>
        <v>D</v>
      </c>
      <c r="R138" s="95" t="str">
        <f t="shared" si="1"/>
        <v>D</v>
      </c>
      <c r="S138" s="95" t="str">
        <f t="shared" si="1"/>
        <v>D</v>
      </c>
      <c r="T138" s="95" t="str">
        <f t="shared" si="1"/>
        <v>D</v>
      </c>
      <c r="U138" s="95" t="str">
        <f t="shared" si="1"/>
        <v>D</v>
      </c>
      <c r="V138" s="95" t="str">
        <f t="shared" si="1"/>
        <v>D</v>
      </c>
      <c r="W138" s="95" t="str">
        <f t="shared" si="1"/>
        <v>D</v>
      </c>
      <c r="X138" s="95" t="str">
        <f t="shared" si="1"/>
        <v>D</v>
      </c>
      <c r="Y138" s="95" t="str">
        <f t="shared" si="1"/>
        <v>D</v>
      </c>
      <c r="Z138" s="95" t="str">
        <f t="shared" si="1"/>
        <v>D</v>
      </c>
      <c r="AA138" s="95" t="str">
        <f t="shared" si="2"/>
        <v>D</v>
      </c>
      <c r="AB138" s="95" t="str">
        <f t="shared" si="2"/>
        <v>D</v>
      </c>
      <c r="AC138" s="95" t="str">
        <f t="shared" si="2"/>
        <v>D</v>
      </c>
      <c r="AD138" s="95" t="str">
        <f t="shared" si="2"/>
        <v>D</v>
      </c>
      <c r="AE138" s="95" t="str">
        <f t="shared" si="2"/>
        <v>D</v>
      </c>
      <c r="AF138" s="95" t="str">
        <f t="shared" si="2"/>
        <v>D</v>
      </c>
      <c r="AG138" s="95" t="str">
        <f t="shared" si="2"/>
        <v>D</v>
      </c>
      <c r="AH138" s="72"/>
    </row>
    <row r="139" spans="1:34" x14ac:dyDescent="0.4">
      <c r="A139" s="29"/>
      <c r="B139" s="104"/>
      <c r="C139" s="328">
        <f t="shared" si="3"/>
        <v>4.5111549999999996</v>
      </c>
      <c r="D139" s="329">
        <f t="shared" si="3"/>
        <v>9.0223099999999992</v>
      </c>
      <c r="E139" s="323">
        <f t="shared" si="4"/>
        <v>1.375</v>
      </c>
      <c r="F139" s="324">
        <v>2.75</v>
      </c>
      <c r="G139" s="95" t="str">
        <f t="shared" ref="G139:P148" si="5">IF(((10000-$C139)/$C139/10000/2*(G$128^2/$U$125)/304.8)&gt;(1.4142*$D$83),"D",IF(((10000-$C139)/$C139/10000/2*(G$128^2/$U$125)/304.8)&gt;(28.5*1.061231),"32.0",IF(((10000-$C139)/$C139/10000/2*(G$128^2/$U$125)/304.8)&gt;(25.4*1.061231),"28.5",IF(((10000-$C139)/$C139/10000/2*(G$128^2/$U$125)/304.8)&gt;(22.6*1.061231),"25.4",IF(((10000-$C139)/$C139/10000/2*(G$128^2/$U$125)/304.8)&gt;(20.2*1.061231),"22.6",IF(((10000-$C139)/$C139/10000/2*(G$128^2/$U$125)/304.8)&gt;(18*1.061231),"20.2",IF(((10000-$C139)/$C139/10000/2*(G$128^2/$U$125)/304.8)&gt;(16*1.061231),"18.0",IF(((10000-$C139)/$C139/10000/2*(G$128^2/$U$125)/304.8)&gt;(14.3*1.061231),"16.0",IF(((10000-$C139)/$C139/10000/2*(G$128^2/$U$125)/304.8)&gt;(12.7*1.061231),"14.3",IF(((10000-$C139)/$C139/10000/2*(G$128^2/$U$125)/304.8)&gt;(11.3*1.061231),"12.7",IF(((10000-$C139)/$C139/10000/2*(G$128^2/$U$125)/304.8)&gt;(10.1*1.061231),"11.3",IF(((10000-$C139)/$C139/10000/2*(G$128^2/$U$125)/304.8)&gt;(9*1.061231),"10.1",IF(((10000-$C139)/$C139/10000/2*(G$128^2/$U$125)/304.8)&gt;(8*1.061231),"9.0",IF(((10000-$C139)/$C139/10000/2*(G$128^2/$U$125)/304.8)&gt;(7.1*1.061231),"8.0",IF(((10000-$C139)/$C139/10000/2*(G$128^2/$U$125)/304.8)&gt;(6.3*1.061231),"7.1",IF(((10000-$C139)/$C139/10000/2*(G$128^2/$U$125)/304.8)&gt;(5.7*1.061231),"6.3",IF(((10000-$C139)/$C139/10000/2*(G$128^2/$U$125)/304.8)&gt;(5*1.061231),"5.7",IF(((10000-$C139)/$C139/10000/2*(G$128^2/$U$125)/304.8)&gt;(4.5*1.061231),"5.0",IF(((10000-$C139)/$C139/10000/2*(G$128^2/$U$125)/304.8)&gt;(4*1.061231),"4.5",IF(((10000-$C139)/$C139/10000/2*(G$128^2/$U$125)/304.8)&gt;(3.6*1.061231),"4.0",IF(((10000-$C139)/$C139/10000/2*(G$128^2/$U$125)/304.8)&gt;(3.2*1.061231),"3.6",IF(((10000-$C139)/$C139/10000/2*(G$128^2/$U$125)/304.8)&gt;(2.8*1.061231),"3.2",IF(((10000-$C139)/$C139/10000/2*(G$128^2/$U$125)/304.8)&gt;(2.5*1.061231),"2.8",IF(((10000-$C139)/$C139/10000/2*(G$128^2/$U$125)/304.8)&gt;(2.2*1.061231),"2.5",IF(((10000-$C139)/$C139/10000/2*(G$128^2/$U$125)/304.8)&gt;(2*1.061231),"2.2",IF(((10000-$C139)/$C139/10000/2*(G$128^2/$U$125)/304.8)&gt;(1.8*1.061231),"2.0",IF(((10000-$C139)/$C139/10000/2*(G$128^2/$U$125)/304.8)&gt;(1.6*1.061231),"1.8",IF(((10000-$C139)/$C139/10000/2*(G$128^2/$U$125)/304.8)&gt;(1.4*1.061231),"1.6",IF(((10000-$C139)/$C139/10000/2*(G$128^2/$U$125)/304.8)&gt;(1.3*1.061231),"1.4",IF(((10000-$C139)/$C139/10000/2*(G$128^2/$U$125)/304.8)&gt;(1.1*1.061231),"1.3",IF(((10000-$C139)/$C139/10000/2*(G$128^2/$U$125)/304.8)&gt;(1*1.061231),"1.1",(10000-$C139)/$C139/10000/2*(G$128^2/$U$125)/304.8)))))))))))))))))))))))))))))))</f>
        <v>5.7</v>
      </c>
      <c r="H139" s="95" t="str">
        <f t="shared" si="5"/>
        <v>7.1</v>
      </c>
      <c r="I139" s="95" t="str">
        <f t="shared" si="5"/>
        <v>8.0</v>
      </c>
      <c r="J139" s="95" t="str">
        <f t="shared" si="5"/>
        <v>10.1</v>
      </c>
      <c r="K139" s="95" t="str">
        <f t="shared" si="5"/>
        <v>D</v>
      </c>
      <c r="L139" s="95" t="str">
        <f t="shared" si="5"/>
        <v>D</v>
      </c>
      <c r="M139" s="95" t="str">
        <f t="shared" si="5"/>
        <v>D</v>
      </c>
      <c r="N139" s="95" t="str">
        <f t="shared" si="5"/>
        <v>D</v>
      </c>
      <c r="O139" s="95" t="str">
        <f t="shared" si="5"/>
        <v>D</v>
      </c>
      <c r="P139" s="95" t="str">
        <f t="shared" si="5"/>
        <v>D</v>
      </c>
      <c r="Q139" s="95" t="str">
        <f t="shared" ref="Q139:Z148" si="6">IF(((10000-$C139)/$C139/10000/2*(Q$128^2/$U$125)/304.8)&gt;(1.4142*$D$83),"D",IF(((10000-$C139)/$C139/10000/2*(Q$128^2/$U$125)/304.8)&gt;(28.5*1.061231),"32.0",IF(((10000-$C139)/$C139/10000/2*(Q$128^2/$U$125)/304.8)&gt;(25.4*1.061231),"28.5",IF(((10000-$C139)/$C139/10000/2*(Q$128^2/$U$125)/304.8)&gt;(22.6*1.061231),"25.4",IF(((10000-$C139)/$C139/10000/2*(Q$128^2/$U$125)/304.8)&gt;(20.2*1.061231),"22.6",IF(((10000-$C139)/$C139/10000/2*(Q$128^2/$U$125)/304.8)&gt;(18*1.061231),"20.2",IF(((10000-$C139)/$C139/10000/2*(Q$128^2/$U$125)/304.8)&gt;(16*1.061231),"18.0",IF(((10000-$C139)/$C139/10000/2*(Q$128^2/$U$125)/304.8)&gt;(14.3*1.061231),"16.0",IF(((10000-$C139)/$C139/10000/2*(Q$128^2/$U$125)/304.8)&gt;(12.7*1.061231),"14.3",IF(((10000-$C139)/$C139/10000/2*(Q$128^2/$U$125)/304.8)&gt;(11.3*1.061231),"12.7",IF(((10000-$C139)/$C139/10000/2*(Q$128^2/$U$125)/304.8)&gt;(10.1*1.061231),"11.3",IF(((10000-$C139)/$C139/10000/2*(Q$128^2/$U$125)/304.8)&gt;(9*1.061231),"10.1",IF(((10000-$C139)/$C139/10000/2*(Q$128^2/$U$125)/304.8)&gt;(8*1.061231),"9.0",IF(((10000-$C139)/$C139/10000/2*(Q$128^2/$U$125)/304.8)&gt;(7.1*1.061231),"8.0",IF(((10000-$C139)/$C139/10000/2*(Q$128^2/$U$125)/304.8)&gt;(6.3*1.061231),"7.1",IF(((10000-$C139)/$C139/10000/2*(Q$128^2/$U$125)/304.8)&gt;(5.7*1.061231),"6.3",IF(((10000-$C139)/$C139/10000/2*(Q$128^2/$U$125)/304.8)&gt;(5*1.061231),"5.7",IF(((10000-$C139)/$C139/10000/2*(Q$128^2/$U$125)/304.8)&gt;(4.5*1.061231),"5.0",IF(((10000-$C139)/$C139/10000/2*(Q$128^2/$U$125)/304.8)&gt;(4*1.061231),"4.5",IF(((10000-$C139)/$C139/10000/2*(Q$128^2/$U$125)/304.8)&gt;(3.6*1.061231),"4.0",IF(((10000-$C139)/$C139/10000/2*(Q$128^2/$U$125)/304.8)&gt;(3.2*1.061231),"3.6",IF(((10000-$C139)/$C139/10000/2*(Q$128^2/$U$125)/304.8)&gt;(2.8*1.061231),"3.2",IF(((10000-$C139)/$C139/10000/2*(Q$128^2/$U$125)/304.8)&gt;(2.5*1.061231),"2.8",IF(((10000-$C139)/$C139/10000/2*(Q$128^2/$U$125)/304.8)&gt;(2.2*1.061231),"2.5",IF(((10000-$C139)/$C139/10000/2*(Q$128^2/$U$125)/304.8)&gt;(2*1.061231),"2.2",IF(((10000-$C139)/$C139/10000/2*(Q$128^2/$U$125)/304.8)&gt;(1.8*1.061231),"2.0",IF(((10000-$C139)/$C139/10000/2*(Q$128^2/$U$125)/304.8)&gt;(1.6*1.061231),"1.8",IF(((10000-$C139)/$C139/10000/2*(Q$128^2/$U$125)/304.8)&gt;(1.4*1.061231),"1.6",IF(((10000-$C139)/$C139/10000/2*(Q$128^2/$U$125)/304.8)&gt;(1.3*1.061231),"1.4",IF(((10000-$C139)/$C139/10000/2*(Q$128^2/$U$125)/304.8)&gt;(1.1*1.061231),"1.3",IF(((10000-$C139)/$C139/10000/2*(Q$128^2/$U$125)/304.8)&gt;(1*1.061231),"1.1",(10000-$C139)/$C139/10000/2*(Q$128^2/$U$125)/304.8)))))))))))))))))))))))))))))))</f>
        <v>D</v>
      </c>
      <c r="R139" s="95" t="str">
        <f t="shared" si="6"/>
        <v>D</v>
      </c>
      <c r="S139" s="95" t="str">
        <f t="shared" si="6"/>
        <v>D</v>
      </c>
      <c r="T139" s="95" t="str">
        <f t="shared" si="6"/>
        <v>D</v>
      </c>
      <c r="U139" s="95" t="str">
        <f t="shared" si="6"/>
        <v>D</v>
      </c>
      <c r="V139" s="95" t="str">
        <f t="shared" si="6"/>
        <v>D</v>
      </c>
      <c r="W139" s="95" t="str">
        <f t="shared" si="6"/>
        <v>D</v>
      </c>
      <c r="X139" s="95" t="str">
        <f t="shared" si="6"/>
        <v>D</v>
      </c>
      <c r="Y139" s="95" t="str">
        <f t="shared" si="6"/>
        <v>D</v>
      </c>
      <c r="Z139" s="95" t="str">
        <f t="shared" si="6"/>
        <v>D</v>
      </c>
      <c r="AA139" s="95" t="str">
        <f t="shared" ref="AA139:AG148" si="7">IF(((10000-$C139)/$C139/10000/2*(AA$128^2/$U$125)/304.8)&gt;(1.4142*$D$83),"D",IF(((10000-$C139)/$C139/10000/2*(AA$128^2/$U$125)/304.8)&gt;(28.5*1.061231),"32.0",IF(((10000-$C139)/$C139/10000/2*(AA$128^2/$U$125)/304.8)&gt;(25.4*1.061231),"28.5",IF(((10000-$C139)/$C139/10000/2*(AA$128^2/$U$125)/304.8)&gt;(22.6*1.061231),"25.4",IF(((10000-$C139)/$C139/10000/2*(AA$128^2/$U$125)/304.8)&gt;(20.2*1.061231),"22.6",IF(((10000-$C139)/$C139/10000/2*(AA$128^2/$U$125)/304.8)&gt;(18*1.061231),"20.2",IF(((10000-$C139)/$C139/10000/2*(AA$128^2/$U$125)/304.8)&gt;(16*1.061231),"18.0",IF(((10000-$C139)/$C139/10000/2*(AA$128^2/$U$125)/304.8)&gt;(14.3*1.061231),"16.0",IF(((10000-$C139)/$C139/10000/2*(AA$128^2/$U$125)/304.8)&gt;(12.7*1.061231),"14.3",IF(((10000-$C139)/$C139/10000/2*(AA$128^2/$U$125)/304.8)&gt;(11.3*1.061231),"12.7",IF(((10000-$C139)/$C139/10000/2*(AA$128^2/$U$125)/304.8)&gt;(10.1*1.061231),"11.3",IF(((10000-$C139)/$C139/10000/2*(AA$128^2/$U$125)/304.8)&gt;(9*1.061231),"10.1",IF(((10000-$C139)/$C139/10000/2*(AA$128^2/$U$125)/304.8)&gt;(8*1.061231),"9.0",IF(((10000-$C139)/$C139/10000/2*(AA$128^2/$U$125)/304.8)&gt;(7.1*1.061231),"8.0",IF(((10000-$C139)/$C139/10000/2*(AA$128^2/$U$125)/304.8)&gt;(6.3*1.061231),"7.1",IF(((10000-$C139)/$C139/10000/2*(AA$128^2/$U$125)/304.8)&gt;(5.7*1.061231),"6.3",IF(((10000-$C139)/$C139/10000/2*(AA$128^2/$U$125)/304.8)&gt;(5*1.061231),"5.7",IF(((10000-$C139)/$C139/10000/2*(AA$128^2/$U$125)/304.8)&gt;(4.5*1.061231),"5.0",IF(((10000-$C139)/$C139/10000/2*(AA$128^2/$U$125)/304.8)&gt;(4*1.061231),"4.5",IF(((10000-$C139)/$C139/10000/2*(AA$128^2/$U$125)/304.8)&gt;(3.6*1.061231),"4.0",IF(((10000-$C139)/$C139/10000/2*(AA$128^2/$U$125)/304.8)&gt;(3.2*1.061231),"3.6",IF(((10000-$C139)/$C139/10000/2*(AA$128^2/$U$125)/304.8)&gt;(2.8*1.061231),"3.2",IF(((10000-$C139)/$C139/10000/2*(AA$128^2/$U$125)/304.8)&gt;(2.5*1.061231),"2.8",IF(((10000-$C139)/$C139/10000/2*(AA$128^2/$U$125)/304.8)&gt;(2.2*1.061231),"2.5",IF(((10000-$C139)/$C139/10000/2*(AA$128^2/$U$125)/304.8)&gt;(2*1.061231),"2.2",IF(((10000-$C139)/$C139/10000/2*(AA$128^2/$U$125)/304.8)&gt;(1.8*1.061231),"2.0",IF(((10000-$C139)/$C139/10000/2*(AA$128^2/$U$125)/304.8)&gt;(1.6*1.061231),"1.8",IF(((10000-$C139)/$C139/10000/2*(AA$128^2/$U$125)/304.8)&gt;(1.4*1.061231),"1.6",IF(((10000-$C139)/$C139/10000/2*(AA$128^2/$U$125)/304.8)&gt;(1.3*1.061231),"1.4",IF(((10000-$C139)/$C139/10000/2*(AA$128^2/$U$125)/304.8)&gt;(1.1*1.061231),"1.3",IF(((10000-$C139)/$C139/10000/2*(AA$128^2/$U$125)/304.8)&gt;(1*1.061231),"1.1",(10000-$C139)/$C139/10000/2*(AA$128^2/$U$125)/304.8)))))))))))))))))))))))))))))))</f>
        <v>D</v>
      </c>
      <c r="AB139" s="95" t="str">
        <f t="shared" si="7"/>
        <v>D</v>
      </c>
      <c r="AC139" s="95" t="str">
        <f t="shared" si="7"/>
        <v>D</v>
      </c>
      <c r="AD139" s="95" t="str">
        <f t="shared" si="7"/>
        <v>D</v>
      </c>
      <c r="AE139" s="95" t="str">
        <f t="shared" si="7"/>
        <v>D</v>
      </c>
      <c r="AF139" s="95" t="str">
        <f t="shared" si="7"/>
        <v>D</v>
      </c>
      <c r="AG139" s="95" t="str">
        <f t="shared" si="7"/>
        <v>D</v>
      </c>
      <c r="AH139" s="72"/>
    </row>
    <row r="140" spans="1:34" x14ac:dyDescent="0.4">
      <c r="A140" s="29"/>
      <c r="B140" s="104"/>
      <c r="C140" s="328">
        <f t="shared" si="3"/>
        <v>4.9212600000000002</v>
      </c>
      <c r="D140" s="329">
        <f t="shared" si="3"/>
        <v>9.8425200000000004</v>
      </c>
      <c r="E140" s="323">
        <f t="shared" si="4"/>
        <v>1.5</v>
      </c>
      <c r="F140" s="324">
        <v>3</v>
      </c>
      <c r="G140" s="95" t="str">
        <f t="shared" si="5"/>
        <v>5.0</v>
      </c>
      <c r="H140" s="95" t="str">
        <f t="shared" si="5"/>
        <v>6.3</v>
      </c>
      <c r="I140" s="95" t="str">
        <f t="shared" si="5"/>
        <v>7.1</v>
      </c>
      <c r="J140" s="95" t="str">
        <f t="shared" si="5"/>
        <v>9.0</v>
      </c>
      <c r="K140" s="95" t="str">
        <f t="shared" si="5"/>
        <v>10.1</v>
      </c>
      <c r="L140" s="95" t="str">
        <f t="shared" si="5"/>
        <v>D</v>
      </c>
      <c r="M140" s="95" t="str">
        <f t="shared" si="5"/>
        <v>D</v>
      </c>
      <c r="N140" s="95" t="str">
        <f t="shared" si="5"/>
        <v>D</v>
      </c>
      <c r="O140" s="95" t="str">
        <f t="shared" si="5"/>
        <v>D</v>
      </c>
      <c r="P140" s="95" t="str">
        <f t="shared" si="5"/>
        <v>D</v>
      </c>
      <c r="Q140" s="95" t="str">
        <f t="shared" si="6"/>
        <v>D</v>
      </c>
      <c r="R140" s="95" t="str">
        <f t="shared" si="6"/>
        <v>D</v>
      </c>
      <c r="S140" s="95" t="str">
        <f t="shared" si="6"/>
        <v>D</v>
      </c>
      <c r="T140" s="95" t="str">
        <f t="shared" si="6"/>
        <v>D</v>
      </c>
      <c r="U140" s="95" t="str">
        <f t="shared" si="6"/>
        <v>D</v>
      </c>
      <c r="V140" s="95" t="str">
        <f t="shared" si="6"/>
        <v>D</v>
      </c>
      <c r="W140" s="95" t="str">
        <f t="shared" si="6"/>
        <v>D</v>
      </c>
      <c r="X140" s="95" t="str">
        <f t="shared" si="6"/>
        <v>D</v>
      </c>
      <c r="Y140" s="95" t="str">
        <f t="shared" si="6"/>
        <v>D</v>
      </c>
      <c r="Z140" s="95" t="str">
        <f t="shared" si="6"/>
        <v>D</v>
      </c>
      <c r="AA140" s="95" t="str">
        <f t="shared" si="7"/>
        <v>D</v>
      </c>
      <c r="AB140" s="95" t="str">
        <f t="shared" si="7"/>
        <v>D</v>
      </c>
      <c r="AC140" s="95" t="str">
        <f t="shared" si="7"/>
        <v>D</v>
      </c>
      <c r="AD140" s="95" t="str">
        <f t="shared" si="7"/>
        <v>D</v>
      </c>
      <c r="AE140" s="95" t="str">
        <f t="shared" si="7"/>
        <v>D</v>
      </c>
      <c r="AF140" s="95" t="str">
        <f t="shared" si="7"/>
        <v>D</v>
      </c>
      <c r="AG140" s="95" t="str">
        <f t="shared" si="7"/>
        <v>D</v>
      </c>
      <c r="AH140" s="72"/>
    </row>
    <row r="141" spans="1:34" x14ac:dyDescent="0.4">
      <c r="A141" s="29"/>
      <c r="B141" s="104"/>
      <c r="C141" s="328">
        <f t="shared" si="3"/>
        <v>5.3313649999999999</v>
      </c>
      <c r="D141" s="329">
        <f t="shared" si="3"/>
        <v>10.66273</v>
      </c>
      <c r="E141" s="323">
        <f t="shared" si="4"/>
        <v>1.625</v>
      </c>
      <c r="F141" s="324">
        <v>3.25</v>
      </c>
      <c r="G141" s="95" t="str">
        <f t="shared" si="5"/>
        <v>4.5</v>
      </c>
      <c r="H141" s="95" t="str">
        <f t="shared" si="5"/>
        <v>5.7</v>
      </c>
      <c r="I141" s="95" t="str">
        <f t="shared" si="5"/>
        <v>7.1</v>
      </c>
      <c r="J141" s="95" t="str">
        <f t="shared" si="5"/>
        <v>8.0</v>
      </c>
      <c r="K141" s="95" t="str">
        <f t="shared" si="5"/>
        <v>10.1</v>
      </c>
      <c r="L141" s="95" t="str">
        <f t="shared" si="5"/>
        <v>11.3</v>
      </c>
      <c r="M141" s="95" t="str">
        <f t="shared" si="5"/>
        <v>D</v>
      </c>
      <c r="N141" s="95" t="str">
        <f t="shared" si="5"/>
        <v>D</v>
      </c>
      <c r="O141" s="95" t="str">
        <f t="shared" si="5"/>
        <v>D</v>
      </c>
      <c r="P141" s="95" t="str">
        <f t="shared" si="5"/>
        <v>D</v>
      </c>
      <c r="Q141" s="95" t="str">
        <f t="shared" si="6"/>
        <v>D</v>
      </c>
      <c r="R141" s="95" t="str">
        <f t="shared" si="6"/>
        <v>D</v>
      </c>
      <c r="S141" s="95" t="str">
        <f t="shared" si="6"/>
        <v>D</v>
      </c>
      <c r="T141" s="95" t="str">
        <f t="shared" si="6"/>
        <v>D</v>
      </c>
      <c r="U141" s="95" t="str">
        <f t="shared" si="6"/>
        <v>D</v>
      </c>
      <c r="V141" s="95" t="str">
        <f t="shared" si="6"/>
        <v>D</v>
      </c>
      <c r="W141" s="95" t="str">
        <f t="shared" si="6"/>
        <v>D</v>
      </c>
      <c r="X141" s="95" t="str">
        <f t="shared" si="6"/>
        <v>D</v>
      </c>
      <c r="Y141" s="95" t="str">
        <f t="shared" si="6"/>
        <v>D</v>
      </c>
      <c r="Z141" s="95" t="str">
        <f t="shared" si="6"/>
        <v>D</v>
      </c>
      <c r="AA141" s="95" t="str">
        <f t="shared" si="7"/>
        <v>D</v>
      </c>
      <c r="AB141" s="95" t="str">
        <f t="shared" si="7"/>
        <v>D</v>
      </c>
      <c r="AC141" s="95" t="str">
        <f t="shared" si="7"/>
        <v>D</v>
      </c>
      <c r="AD141" s="95" t="str">
        <f t="shared" si="7"/>
        <v>D</v>
      </c>
      <c r="AE141" s="95" t="str">
        <f t="shared" si="7"/>
        <v>D</v>
      </c>
      <c r="AF141" s="95" t="str">
        <f t="shared" si="7"/>
        <v>D</v>
      </c>
      <c r="AG141" s="95" t="str">
        <f t="shared" si="7"/>
        <v>D</v>
      </c>
      <c r="AH141" s="72"/>
    </row>
    <row r="142" spans="1:34" x14ac:dyDescent="0.4">
      <c r="A142" s="29"/>
      <c r="B142" s="104"/>
      <c r="C142" s="328">
        <f t="shared" si="3"/>
        <v>5.7414699999999996</v>
      </c>
      <c r="D142" s="329">
        <f t="shared" si="3"/>
        <v>11.482939999999999</v>
      </c>
      <c r="E142" s="323">
        <f t="shared" si="4"/>
        <v>1.75</v>
      </c>
      <c r="F142" s="324">
        <v>3.5</v>
      </c>
      <c r="G142" s="95" t="str">
        <f t="shared" si="5"/>
        <v>4.5</v>
      </c>
      <c r="H142" s="95" t="str">
        <f t="shared" si="5"/>
        <v>5.0</v>
      </c>
      <c r="I142" s="95" t="str">
        <f t="shared" si="5"/>
        <v>6.3</v>
      </c>
      <c r="J142" s="95" t="str">
        <f t="shared" si="5"/>
        <v>8.0</v>
      </c>
      <c r="K142" s="95" t="str">
        <f t="shared" si="5"/>
        <v>9.0</v>
      </c>
      <c r="L142" s="95" t="str">
        <f t="shared" si="5"/>
        <v>10.1</v>
      </c>
      <c r="M142" s="95" t="str">
        <f t="shared" si="5"/>
        <v>D</v>
      </c>
      <c r="N142" s="95" t="str">
        <f t="shared" si="5"/>
        <v>D</v>
      </c>
      <c r="O142" s="95" t="str">
        <f t="shared" si="5"/>
        <v>D</v>
      </c>
      <c r="P142" s="95" t="str">
        <f t="shared" si="5"/>
        <v>D</v>
      </c>
      <c r="Q142" s="95" t="str">
        <f t="shared" si="6"/>
        <v>D</v>
      </c>
      <c r="R142" s="95" t="str">
        <f t="shared" si="6"/>
        <v>D</v>
      </c>
      <c r="S142" s="95" t="str">
        <f t="shared" si="6"/>
        <v>D</v>
      </c>
      <c r="T142" s="95" t="str">
        <f t="shared" si="6"/>
        <v>D</v>
      </c>
      <c r="U142" s="95" t="str">
        <f t="shared" si="6"/>
        <v>D</v>
      </c>
      <c r="V142" s="95" t="str">
        <f t="shared" si="6"/>
        <v>D</v>
      </c>
      <c r="W142" s="95" t="str">
        <f t="shared" si="6"/>
        <v>D</v>
      </c>
      <c r="X142" s="95" t="str">
        <f t="shared" si="6"/>
        <v>D</v>
      </c>
      <c r="Y142" s="95" t="str">
        <f t="shared" si="6"/>
        <v>D</v>
      </c>
      <c r="Z142" s="95" t="str">
        <f t="shared" si="6"/>
        <v>D</v>
      </c>
      <c r="AA142" s="95" t="str">
        <f t="shared" si="7"/>
        <v>D</v>
      </c>
      <c r="AB142" s="95" t="str">
        <f t="shared" si="7"/>
        <v>D</v>
      </c>
      <c r="AC142" s="95" t="str">
        <f t="shared" si="7"/>
        <v>D</v>
      </c>
      <c r="AD142" s="95" t="str">
        <f t="shared" si="7"/>
        <v>D</v>
      </c>
      <c r="AE142" s="95" t="str">
        <f t="shared" si="7"/>
        <v>D</v>
      </c>
      <c r="AF142" s="95" t="str">
        <f t="shared" si="7"/>
        <v>D</v>
      </c>
      <c r="AG142" s="95" t="str">
        <f t="shared" si="7"/>
        <v>D</v>
      </c>
      <c r="AH142" s="72"/>
    </row>
    <row r="143" spans="1:34" x14ac:dyDescent="0.4">
      <c r="A143" s="29"/>
      <c r="B143" s="104"/>
      <c r="C143" s="328">
        <f t="shared" si="3"/>
        <v>6.1515750000000002</v>
      </c>
      <c r="D143" s="329">
        <f t="shared" si="3"/>
        <v>12.30315</v>
      </c>
      <c r="E143" s="323">
        <f t="shared" si="4"/>
        <v>1.875</v>
      </c>
      <c r="F143" s="324">
        <v>3.75</v>
      </c>
      <c r="G143" s="95" t="str">
        <f t="shared" si="5"/>
        <v>4.0</v>
      </c>
      <c r="H143" s="95" t="str">
        <f t="shared" si="5"/>
        <v>5.0</v>
      </c>
      <c r="I143" s="95" t="str">
        <f t="shared" si="5"/>
        <v>5.7</v>
      </c>
      <c r="J143" s="95" t="str">
        <f t="shared" si="5"/>
        <v>7.1</v>
      </c>
      <c r="K143" s="95" t="str">
        <f t="shared" si="5"/>
        <v>8.0</v>
      </c>
      <c r="L143" s="95" t="str">
        <f t="shared" si="5"/>
        <v>10.1</v>
      </c>
      <c r="M143" s="95" t="str">
        <f t="shared" si="5"/>
        <v>11.3</v>
      </c>
      <c r="N143" s="95" t="str">
        <f t="shared" si="5"/>
        <v>D</v>
      </c>
      <c r="O143" s="95" t="str">
        <f t="shared" si="5"/>
        <v>D</v>
      </c>
      <c r="P143" s="95" t="str">
        <f t="shared" si="5"/>
        <v>D</v>
      </c>
      <c r="Q143" s="95" t="str">
        <f t="shared" si="6"/>
        <v>D</v>
      </c>
      <c r="R143" s="95" t="str">
        <f t="shared" si="6"/>
        <v>D</v>
      </c>
      <c r="S143" s="95" t="str">
        <f t="shared" si="6"/>
        <v>D</v>
      </c>
      <c r="T143" s="95" t="str">
        <f t="shared" si="6"/>
        <v>D</v>
      </c>
      <c r="U143" s="95" t="str">
        <f t="shared" si="6"/>
        <v>D</v>
      </c>
      <c r="V143" s="95" t="str">
        <f t="shared" si="6"/>
        <v>D</v>
      </c>
      <c r="W143" s="95" t="str">
        <f t="shared" si="6"/>
        <v>D</v>
      </c>
      <c r="X143" s="95" t="str">
        <f t="shared" si="6"/>
        <v>D</v>
      </c>
      <c r="Y143" s="95" t="str">
        <f t="shared" si="6"/>
        <v>D</v>
      </c>
      <c r="Z143" s="95" t="str">
        <f t="shared" si="6"/>
        <v>D</v>
      </c>
      <c r="AA143" s="95" t="str">
        <f t="shared" si="7"/>
        <v>D</v>
      </c>
      <c r="AB143" s="95" t="str">
        <f t="shared" si="7"/>
        <v>D</v>
      </c>
      <c r="AC143" s="95" t="str">
        <f t="shared" si="7"/>
        <v>D</v>
      </c>
      <c r="AD143" s="95" t="str">
        <f t="shared" si="7"/>
        <v>D</v>
      </c>
      <c r="AE143" s="95" t="str">
        <f t="shared" si="7"/>
        <v>D</v>
      </c>
      <c r="AF143" s="95" t="str">
        <f t="shared" si="7"/>
        <v>D</v>
      </c>
      <c r="AG143" s="95" t="str">
        <f t="shared" si="7"/>
        <v>D</v>
      </c>
      <c r="AH143" s="72"/>
    </row>
    <row r="144" spans="1:34" x14ac:dyDescent="0.4">
      <c r="A144" s="29"/>
      <c r="B144" s="104"/>
      <c r="C144" s="328">
        <f t="shared" si="3"/>
        <v>6.56168</v>
      </c>
      <c r="D144" s="329">
        <f t="shared" si="3"/>
        <v>13.12336</v>
      </c>
      <c r="E144" s="323">
        <f t="shared" si="4"/>
        <v>2</v>
      </c>
      <c r="F144" s="324">
        <v>4</v>
      </c>
      <c r="G144" s="95" t="str">
        <f t="shared" si="5"/>
        <v>3.6</v>
      </c>
      <c r="H144" s="95" t="str">
        <f t="shared" si="5"/>
        <v>4.5</v>
      </c>
      <c r="I144" s="95" t="str">
        <f t="shared" si="5"/>
        <v>5.7</v>
      </c>
      <c r="J144" s="95" t="str">
        <f t="shared" si="5"/>
        <v>6.3</v>
      </c>
      <c r="K144" s="95" t="str">
        <f t="shared" si="5"/>
        <v>8.0</v>
      </c>
      <c r="L144" s="95" t="str">
        <f t="shared" si="5"/>
        <v>9.0</v>
      </c>
      <c r="M144" s="95" t="str">
        <f t="shared" si="5"/>
        <v>10.1</v>
      </c>
      <c r="N144" s="95" t="str">
        <f t="shared" si="5"/>
        <v>D</v>
      </c>
      <c r="O144" s="95" t="str">
        <f t="shared" si="5"/>
        <v>D</v>
      </c>
      <c r="P144" s="95" t="str">
        <f t="shared" si="5"/>
        <v>D</v>
      </c>
      <c r="Q144" s="95" t="str">
        <f t="shared" si="6"/>
        <v>D</v>
      </c>
      <c r="R144" s="95" t="str">
        <f t="shared" si="6"/>
        <v>D</v>
      </c>
      <c r="S144" s="95" t="str">
        <f t="shared" si="6"/>
        <v>D</v>
      </c>
      <c r="T144" s="95" t="str">
        <f t="shared" si="6"/>
        <v>D</v>
      </c>
      <c r="U144" s="95" t="str">
        <f t="shared" si="6"/>
        <v>D</v>
      </c>
      <c r="V144" s="95" t="str">
        <f t="shared" si="6"/>
        <v>D</v>
      </c>
      <c r="W144" s="95" t="str">
        <f t="shared" si="6"/>
        <v>D</v>
      </c>
      <c r="X144" s="95" t="str">
        <f t="shared" si="6"/>
        <v>D</v>
      </c>
      <c r="Y144" s="95" t="str">
        <f t="shared" si="6"/>
        <v>D</v>
      </c>
      <c r="Z144" s="95" t="str">
        <f t="shared" si="6"/>
        <v>D</v>
      </c>
      <c r="AA144" s="95" t="str">
        <f t="shared" si="7"/>
        <v>D</v>
      </c>
      <c r="AB144" s="95" t="str">
        <f t="shared" si="7"/>
        <v>D</v>
      </c>
      <c r="AC144" s="95" t="str">
        <f t="shared" si="7"/>
        <v>D</v>
      </c>
      <c r="AD144" s="95" t="str">
        <f t="shared" si="7"/>
        <v>D</v>
      </c>
      <c r="AE144" s="95" t="str">
        <f t="shared" si="7"/>
        <v>D</v>
      </c>
      <c r="AF144" s="95" t="str">
        <f t="shared" si="7"/>
        <v>D</v>
      </c>
      <c r="AG144" s="95" t="str">
        <f t="shared" si="7"/>
        <v>D</v>
      </c>
      <c r="AH144" s="72"/>
    </row>
    <row r="145" spans="1:34" x14ac:dyDescent="0.4">
      <c r="A145" s="29"/>
      <c r="B145" s="104"/>
      <c r="C145" s="328">
        <f t="shared" si="3"/>
        <v>6.9717849999999997</v>
      </c>
      <c r="D145" s="329">
        <f t="shared" si="3"/>
        <v>13.943569999999999</v>
      </c>
      <c r="E145" s="323">
        <f t="shared" si="4"/>
        <v>2.125</v>
      </c>
      <c r="F145" s="324">
        <v>4.25</v>
      </c>
      <c r="G145" s="95" t="str">
        <f t="shared" si="5"/>
        <v>3.6</v>
      </c>
      <c r="H145" s="95" t="str">
        <f t="shared" si="5"/>
        <v>4.5</v>
      </c>
      <c r="I145" s="95" t="str">
        <f t="shared" si="5"/>
        <v>5.0</v>
      </c>
      <c r="J145" s="95" t="str">
        <f t="shared" si="5"/>
        <v>6.3</v>
      </c>
      <c r="K145" s="95" t="str">
        <f t="shared" si="5"/>
        <v>7.1</v>
      </c>
      <c r="L145" s="95" t="str">
        <f t="shared" si="5"/>
        <v>9.0</v>
      </c>
      <c r="M145" s="95" t="str">
        <f t="shared" si="5"/>
        <v>10.1</v>
      </c>
      <c r="N145" s="95" t="str">
        <f t="shared" si="5"/>
        <v>11.3</v>
      </c>
      <c r="O145" s="95" t="str">
        <f t="shared" si="5"/>
        <v>D</v>
      </c>
      <c r="P145" s="95" t="str">
        <f t="shared" si="5"/>
        <v>D</v>
      </c>
      <c r="Q145" s="95" t="str">
        <f t="shared" si="6"/>
        <v>D</v>
      </c>
      <c r="R145" s="95" t="str">
        <f t="shared" si="6"/>
        <v>D</v>
      </c>
      <c r="S145" s="95" t="str">
        <f t="shared" si="6"/>
        <v>D</v>
      </c>
      <c r="T145" s="95" t="str">
        <f t="shared" si="6"/>
        <v>D</v>
      </c>
      <c r="U145" s="95" t="str">
        <f t="shared" si="6"/>
        <v>D</v>
      </c>
      <c r="V145" s="95" t="str">
        <f t="shared" si="6"/>
        <v>D</v>
      </c>
      <c r="W145" s="95" t="str">
        <f t="shared" si="6"/>
        <v>D</v>
      </c>
      <c r="X145" s="95" t="str">
        <f t="shared" si="6"/>
        <v>D</v>
      </c>
      <c r="Y145" s="95" t="str">
        <f t="shared" si="6"/>
        <v>D</v>
      </c>
      <c r="Z145" s="95" t="str">
        <f t="shared" si="6"/>
        <v>D</v>
      </c>
      <c r="AA145" s="95" t="str">
        <f t="shared" si="7"/>
        <v>D</v>
      </c>
      <c r="AB145" s="95" t="str">
        <f t="shared" si="7"/>
        <v>D</v>
      </c>
      <c r="AC145" s="95" t="str">
        <f t="shared" si="7"/>
        <v>D</v>
      </c>
      <c r="AD145" s="95" t="str">
        <f t="shared" si="7"/>
        <v>D</v>
      </c>
      <c r="AE145" s="95" t="str">
        <f t="shared" si="7"/>
        <v>D</v>
      </c>
      <c r="AF145" s="95" t="str">
        <f t="shared" si="7"/>
        <v>D</v>
      </c>
      <c r="AG145" s="95" t="str">
        <f t="shared" si="7"/>
        <v>D</v>
      </c>
      <c r="AH145" s="72"/>
    </row>
    <row r="146" spans="1:34" x14ac:dyDescent="0.4">
      <c r="A146" s="29"/>
      <c r="B146" s="104"/>
      <c r="C146" s="328">
        <f t="shared" si="3"/>
        <v>7.3818900000000003</v>
      </c>
      <c r="D146" s="329">
        <f t="shared" si="3"/>
        <v>14.763780000000001</v>
      </c>
      <c r="E146" s="323">
        <f t="shared" si="4"/>
        <v>2.25</v>
      </c>
      <c r="F146" s="324">
        <v>4.5</v>
      </c>
      <c r="G146" s="95" t="str">
        <f t="shared" si="5"/>
        <v>3.2</v>
      </c>
      <c r="H146" s="95" t="str">
        <f t="shared" si="5"/>
        <v>4.0</v>
      </c>
      <c r="I146" s="95" t="str">
        <f t="shared" si="5"/>
        <v>5.0</v>
      </c>
      <c r="J146" s="95" t="str">
        <f t="shared" si="5"/>
        <v>5.7</v>
      </c>
      <c r="K146" s="95" t="str">
        <f t="shared" si="5"/>
        <v>7.1</v>
      </c>
      <c r="L146" s="95" t="str">
        <f t="shared" si="5"/>
        <v>8.0</v>
      </c>
      <c r="M146" s="95" t="str">
        <f t="shared" si="5"/>
        <v>9.0</v>
      </c>
      <c r="N146" s="95" t="str">
        <f t="shared" si="5"/>
        <v>10.1</v>
      </c>
      <c r="O146" s="95" t="str">
        <f t="shared" si="5"/>
        <v>D</v>
      </c>
      <c r="P146" s="95" t="str">
        <f t="shared" si="5"/>
        <v>D</v>
      </c>
      <c r="Q146" s="95" t="str">
        <f t="shared" si="6"/>
        <v>D</v>
      </c>
      <c r="R146" s="95" t="str">
        <f t="shared" si="6"/>
        <v>D</v>
      </c>
      <c r="S146" s="95" t="str">
        <f t="shared" si="6"/>
        <v>D</v>
      </c>
      <c r="T146" s="95" t="str">
        <f t="shared" si="6"/>
        <v>D</v>
      </c>
      <c r="U146" s="95" t="str">
        <f t="shared" si="6"/>
        <v>D</v>
      </c>
      <c r="V146" s="95" t="str">
        <f t="shared" si="6"/>
        <v>D</v>
      </c>
      <c r="W146" s="95" t="str">
        <f t="shared" si="6"/>
        <v>D</v>
      </c>
      <c r="X146" s="95" t="str">
        <f t="shared" si="6"/>
        <v>D</v>
      </c>
      <c r="Y146" s="95" t="str">
        <f t="shared" si="6"/>
        <v>D</v>
      </c>
      <c r="Z146" s="95" t="str">
        <f t="shared" si="6"/>
        <v>D</v>
      </c>
      <c r="AA146" s="95" t="str">
        <f t="shared" si="7"/>
        <v>D</v>
      </c>
      <c r="AB146" s="95" t="str">
        <f t="shared" si="7"/>
        <v>D</v>
      </c>
      <c r="AC146" s="95" t="str">
        <f t="shared" si="7"/>
        <v>D</v>
      </c>
      <c r="AD146" s="95" t="str">
        <f t="shared" si="7"/>
        <v>D</v>
      </c>
      <c r="AE146" s="95" t="str">
        <f t="shared" si="7"/>
        <v>D</v>
      </c>
      <c r="AF146" s="95" t="str">
        <f t="shared" si="7"/>
        <v>D</v>
      </c>
      <c r="AG146" s="95" t="str">
        <f t="shared" si="7"/>
        <v>D</v>
      </c>
      <c r="AH146" s="72"/>
    </row>
    <row r="147" spans="1:34" x14ac:dyDescent="0.4">
      <c r="A147" s="29"/>
      <c r="B147" s="104"/>
      <c r="C147" s="328">
        <f t="shared" si="3"/>
        <v>7.791995</v>
      </c>
      <c r="D147" s="329">
        <f t="shared" si="3"/>
        <v>15.58399</v>
      </c>
      <c r="E147" s="323">
        <f t="shared" si="4"/>
        <v>2.375</v>
      </c>
      <c r="F147" s="324">
        <v>4.75</v>
      </c>
      <c r="G147" s="95" t="str">
        <f t="shared" si="5"/>
        <v>3.2</v>
      </c>
      <c r="H147" s="95" t="str">
        <f t="shared" si="5"/>
        <v>4.0</v>
      </c>
      <c r="I147" s="95" t="str">
        <f t="shared" si="5"/>
        <v>4.5</v>
      </c>
      <c r="J147" s="95" t="str">
        <f t="shared" si="5"/>
        <v>5.7</v>
      </c>
      <c r="K147" s="95" t="str">
        <f t="shared" si="5"/>
        <v>6.3</v>
      </c>
      <c r="L147" s="95" t="str">
        <f t="shared" si="5"/>
        <v>8.0</v>
      </c>
      <c r="M147" s="95" t="str">
        <f t="shared" si="5"/>
        <v>9.0</v>
      </c>
      <c r="N147" s="95" t="str">
        <f t="shared" si="5"/>
        <v>10.1</v>
      </c>
      <c r="O147" s="95" t="str">
        <f t="shared" si="5"/>
        <v>11.3</v>
      </c>
      <c r="P147" s="95" t="str">
        <f t="shared" si="5"/>
        <v>D</v>
      </c>
      <c r="Q147" s="95" t="str">
        <f t="shared" si="6"/>
        <v>D</v>
      </c>
      <c r="R147" s="95" t="str">
        <f t="shared" si="6"/>
        <v>D</v>
      </c>
      <c r="S147" s="95" t="str">
        <f t="shared" si="6"/>
        <v>D</v>
      </c>
      <c r="T147" s="95" t="str">
        <f t="shared" si="6"/>
        <v>D</v>
      </c>
      <c r="U147" s="95" t="str">
        <f t="shared" si="6"/>
        <v>D</v>
      </c>
      <c r="V147" s="95" t="str">
        <f t="shared" si="6"/>
        <v>D</v>
      </c>
      <c r="W147" s="95" t="str">
        <f t="shared" si="6"/>
        <v>D</v>
      </c>
      <c r="X147" s="95" t="str">
        <f t="shared" si="6"/>
        <v>D</v>
      </c>
      <c r="Y147" s="95" t="str">
        <f t="shared" si="6"/>
        <v>D</v>
      </c>
      <c r="Z147" s="95" t="str">
        <f t="shared" si="6"/>
        <v>D</v>
      </c>
      <c r="AA147" s="95" t="str">
        <f t="shared" si="7"/>
        <v>D</v>
      </c>
      <c r="AB147" s="95" t="str">
        <f t="shared" si="7"/>
        <v>D</v>
      </c>
      <c r="AC147" s="95" t="str">
        <f t="shared" si="7"/>
        <v>D</v>
      </c>
      <c r="AD147" s="95" t="str">
        <f t="shared" si="7"/>
        <v>D</v>
      </c>
      <c r="AE147" s="95" t="str">
        <f t="shared" si="7"/>
        <v>D</v>
      </c>
      <c r="AF147" s="95" t="str">
        <f t="shared" si="7"/>
        <v>D</v>
      </c>
      <c r="AG147" s="95" t="str">
        <f t="shared" si="7"/>
        <v>D</v>
      </c>
      <c r="AH147" s="72"/>
    </row>
    <row r="148" spans="1:34" x14ac:dyDescent="0.4">
      <c r="A148" s="29"/>
      <c r="B148" s="104"/>
      <c r="C148" s="328">
        <f t="shared" si="3"/>
        <v>8.2020999999999997</v>
      </c>
      <c r="D148" s="329">
        <f t="shared" si="3"/>
        <v>16.404199999999999</v>
      </c>
      <c r="E148" s="323">
        <f t="shared" si="4"/>
        <v>2.5</v>
      </c>
      <c r="F148" s="324">
        <v>5</v>
      </c>
      <c r="G148" s="95" t="str">
        <f t="shared" si="5"/>
        <v>3.2</v>
      </c>
      <c r="H148" s="95" t="str">
        <f t="shared" si="5"/>
        <v>3.6</v>
      </c>
      <c r="I148" s="95" t="str">
        <f t="shared" si="5"/>
        <v>4.5</v>
      </c>
      <c r="J148" s="95" t="str">
        <f t="shared" si="5"/>
        <v>5.7</v>
      </c>
      <c r="K148" s="95" t="str">
        <f t="shared" si="5"/>
        <v>6.3</v>
      </c>
      <c r="L148" s="95" t="str">
        <f t="shared" si="5"/>
        <v>7.1</v>
      </c>
      <c r="M148" s="95" t="str">
        <f t="shared" si="5"/>
        <v>8.0</v>
      </c>
      <c r="N148" s="95" t="str">
        <f t="shared" si="5"/>
        <v>9.0</v>
      </c>
      <c r="O148" s="95" t="str">
        <f t="shared" si="5"/>
        <v>10.1</v>
      </c>
      <c r="P148" s="95" t="str">
        <f t="shared" si="5"/>
        <v>D</v>
      </c>
      <c r="Q148" s="95" t="str">
        <f t="shared" si="6"/>
        <v>D</v>
      </c>
      <c r="R148" s="95" t="str">
        <f t="shared" si="6"/>
        <v>D</v>
      </c>
      <c r="S148" s="95" t="str">
        <f t="shared" si="6"/>
        <v>D</v>
      </c>
      <c r="T148" s="95" t="str">
        <f t="shared" si="6"/>
        <v>D</v>
      </c>
      <c r="U148" s="95" t="str">
        <f t="shared" si="6"/>
        <v>D</v>
      </c>
      <c r="V148" s="95" t="str">
        <f t="shared" si="6"/>
        <v>D</v>
      </c>
      <c r="W148" s="95" t="str">
        <f t="shared" si="6"/>
        <v>D</v>
      </c>
      <c r="X148" s="95" t="str">
        <f t="shared" si="6"/>
        <v>D</v>
      </c>
      <c r="Y148" s="95" t="str">
        <f t="shared" si="6"/>
        <v>D</v>
      </c>
      <c r="Z148" s="95" t="str">
        <f t="shared" si="6"/>
        <v>D</v>
      </c>
      <c r="AA148" s="95" t="str">
        <f t="shared" si="7"/>
        <v>D</v>
      </c>
      <c r="AB148" s="95" t="str">
        <f t="shared" si="7"/>
        <v>D</v>
      </c>
      <c r="AC148" s="95" t="str">
        <f t="shared" si="7"/>
        <v>D</v>
      </c>
      <c r="AD148" s="95" t="str">
        <f t="shared" si="7"/>
        <v>D</v>
      </c>
      <c r="AE148" s="95" t="str">
        <f t="shared" si="7"/>
        <v>D</v>
      </c>
      <c r="AF148" s="95" t="str">
        <f t="shared" si="7"/>
        <v>D</v>
      </c>
      <c r="AG148" s="95" t="str">
        <f t="shared" si="7"/>
        <v>D</v>
      </c>
      <c r="AH148" s="72"/>
    </row>
    <row r="149" spans="1:34" x14ac:dyDescent="0.4">
      <c r="A149" s="29"/>
      <c r="B149" s="104"/>
      <c r="C149" s="328">
        <f t="shared" si="3"/>
        <v>8.6122049999999994</v>
      </c>
      <c r="D149" s="329">
        <f t="shared" si="3"/>
        <v>17.224409999999999</v>
      </c>
      <c r="E149" s="323">
        <f t="shared" si="4"/>
        <v>2.625</v>
      </c>
      <c r="F149" s="324">
        <v>5.25</v>
      </c>
      <c r="G149" s="95" t="str">
        <f t="shared" ref="G149:P158" si="8">IF(((10000-$C149)/$C149/10000/2*(G$128^2/$U$125)/304.8)&gt;(1.4142*$D$83),"D",IF(((10000-$C149)/$C149/10000/2*(G$128^2/$U$125)/304.8)&gt;(28.5*1.061231),"32.0",IF(((10000-$C149)/$C149/10000/2*(G$128^2/$U$125)/304.8)&gt;(25.4*1.061231),"28.5",IF(((10000-$C149)/$C149/10000/2*(G$128^2/$U$125)/304.8)&gt;(22.6*1.061231),"25.4",IF(((10000-$C149)/$C149/10000/2*(G$128^2/$U$125)/304.8)&gt;(20.2*1.061231),"22.6",IF(((10000-$C149)/$C149/10000/2*(G$128^2/$U$125)/304.8)&gt;(18*1.061231),"20.2",IF(((10000-$C149)/$C149/10000/2*(G$128^2/$U$125)/304.8)&gt;(16*1.061231),"18.0",IF(((10000-$C149)/$C149/10000/2*(G$128^2/$U$125)/304.8)&gt;(14.3*1.061231),"16.0",IF(((10000-$C149)/$C149/10000/2*(G$128^2/$U$125)/304.8)&gt;(12.7*1.061231),"14.3",IF(((10000-$C149)/$C149/10000/2*(G$128^2/$U$125)/304.8)&gt;(11.3*1.061231),"12.7",IF(((10000-$C149)/$C149/10000/2*(G$128^2/$U$125)/304.8)&gt;(10.1*1.061231),"11.3",IF(((10000-$C149)/$C149/10000/2*(G$128^2/$U$125)/304.8)&gt;(9*1.061231),"10.1",IF(((10000-$C149)/$C149/10000/2*(G$128^2/$U$125)/304.8)&gt;(8*1.061231),"9.0",IF(((10000-$C149)/$C149/10000/2*(G$128^2/$U$125)/304.8)&gt;(7.1*1.061231),"8.0",IF(((10000-$C149)/$C149/10000/2*(G$128^2/$U$125)/304.8)&gt;(6.3*1.061231),"7.1",IF(((10000-$C149)/$C149/10000/2*(G$128^2/$U$125)/304.8)&gt;(5.7*1.061231),"6.3",IF(((10000-$C149)/$C149/10000/2*(G$128^2/$U$125)/304.8)&gt;(5*1.061231),"5.7",IF(((10000-$C149)/$C149/10000/2*(G$128^2/$U$125)/304.8)&gt;(4.5*1.061231),"5.0",IF(((10000-$C149)/$C149/10000/2*(G$128^2/$U$125)/304.8)&gt;(4*1.061231),"4.5",IF(((10000-$C149)/$C149/10000/2*(G$128^2/$U$125)/304.8)&gt;(3.6*1.061231),"4.0",IF(((10000-$C149)/$C149/10000/2*(G$128^2/$U$125)/304.8)&gt;(3.2*1.061231),"3.6",IF(((10000-$C149)/$C149/10000/2*(G$128^2/$U$125)/304.8)&gt;(2.8*1.061231),"3.2",IF(((10000-$C149)/$C149/10000/2*(G$128^2/$U$125)/304.8)&gt;(2.5*1.061231),"2.8",IF(((10000-$C149)/$C149/10000/2*(G$128^2/$U$125)/304.8)&gt;(2.2*1.061231),"2.5",IF(((10000-$C149)/$C149/10000/2*(G$128^2/$U$125)/304.8)&gt;(2*1.061231),"2.2",IF(((10000-$C149)/$C149/10000/2*(G$128^2/$U$125)/304.8)&gt;(1.8*1.061231),"2.0",IF(((10000-$C149)/$C149/10000/2*(G$128^2/$U$125)/304.8)&gt;(1.6*1.061231),"1.8",IF(((10000-$C149)/$C149/10000/2*(G$128^2/$U$125)/304.8)&gt;(1.4*1.061231),"1.6",IF(((10000-$C149)/$C149/10000/2*(G$128^2/$U$125)/304.8)&gt;(1.3*1.061231),"1.4",IF(((10000-$C149)/$C149/10000/2*(G$128^2/$U$125)/304.8)&gt;(1.1*1.061231),"1.3",IF(((10000-$C149)/$C149/10000/2*(G$128^2/$U$125)/304.8)&gt;(1*1.061231),"1.1",(10000-$C149)/$C149/10000/2*(G$128^2/$U$125)/304.8)))))))))))))))))))))))))))))))</f>
        <v>2.8</v>
      </c>
      <c r="H149" s="95" t="str">
        <f t="shared" si="8"/>
        <v>3.6</v>
      </c>
      <c r="I149" s="95" t="str">
        <f t="shared" si="8"/>
        <v>4.5</v>
      </c>
      <c r="J149" s="95" t="str">
        <f t="shared" si="8"/>
        <v>5.0</v>
      </c>
      <c r="K149" s="95" t="str">
        <f t="shared" si="8"/>
        <v>5.7</v>
      </c>
      <c r="L149" s="95" t="str">
        <f t="shared" si="8"/>
        <v>7.1</v>
      </c>
      <c r="M149" s="95" t="str">
        <f t="shared" si="8"/>
        <v>8.0</v>
      </c>
      <c r="N149" s="95" t="str">
        <f t="shared" si="8"/>
        <v>9.0</v>
      </c>
      <c r="O149" s="95" t="str">
        <f t="shared" si="8"/>
        <v>10.1</v>
      </c>
      <c r="P149" s="95" t="str">
        <f t="shared" si="8"/>
        <v>D</v>
      </c>
      <c r="Q149" s="95" t="str">
        <f t="shared" ref="Q149:Z158" si="9">IF(((10000-$C149)/$C149/10000/2*(Q$128^2/$U$125)/304.8)&gt;(1.4142*$D$83),"D",IF(((10000-$C149)/$C149/10000/2*(Q$128^2/$U$125)/304.8)&gt;(28.5*1.061231),"32.0",IF(((10000-$C149)/$C149/10000/2*(Q$128^2/$U$125)/304.8)&gt;(25.4*1.061231),"28.5",IF(((10000-$C149)/$C149/10000/2*(Q$128^2/$U$125)/304.8)&gt;(22.6*1.061231),"25.4",IF(((10000-$C149)/$C149/10000/2*(Q$128^2/$U$125)/304.8)&gt;(20.2*1.061231),"22.6",IF(((10000-$C149)/$C149/10000/2*(Q$128^2/$U$125)/304.8)&gt;(18*1.061231),"20.2",IF(((10000-$C149)/$C149/10000/2*(Q$128^2/$U$125)/304.8)&gt;(16*1.061231),"18.0",IF(((10000-$C149)/$C149/10000/2*(Q$128^2/$U$125)/304.8)&gt;(14.3*1.061231),"16.0",IF(((10000-$C149)/$C149/10000/2*(Q$128^2/$U$125)/304.8)&gt;(12.7*1.061231),"14.3",IF(((10000-$C149)/$C149/10000/2*(Q$128^2/$U$125)/304.8)&gt;(11.3*1.061231),"12.7",IF(((10000-$C149)/$C149/10000/2*(Q$128^2/$U$125)/304.8)&gt;(10.1*1.061231),"11.3",IF(((10000-$C149)/$C149/10000/2*(Q$128^2/$U$125)/304.8)&gt;(9*1.061231),"10.1",IF(((10000-$C149)/$C149/10000/2*(Q$128^2/$U$125)/304.8)&gt;(8*1.061231),"9.0",IF(((10000-$C149)/$C149/10000/2*(Q$128^2/$U$125)/304.8)&gt;(7.1*1.061231),"8.0",IF(((10000-$C149)/$C149/10000/2*(Q$128^2/$U$125)/304.8)&gt;(6.3*1.061231),"7.1",IF(((10000-$C149)/$C149/10000/2*(Q$128^2/$U$125)/304.8)&gt;(5.7*1.061231),"6.3",IF(((10000-$C149)/$C149/10000/2*(Q$128^2/$U$125)/304.8)&gt;(5*1.061231),"5.7",IF(((10000-$C149)/$C149/10000/2*(Q$128^2/$U$125)/304.8)&gt;(4.5*1.061231),"5.0",IF(((10000-$C149)/$C149/10000/2*(Q$128^2/$U$125)/304.8)&gt;(4*1.061231),"4.5",IF(((10000-$C149)/$C149/10000/2*(Q$128^2/$U$125)/304.8)&gt;(3.6*1.061231),"4.0",IF(((10000-$C149)/$C149/10000/2*(Q$128^2/$U$125)/304.8)&gt;(3.2*1.061231),"3.6",IF(((10000-$C149)/$C149/10000/2*(Q$128^2/$U$125)/304.8)&gt;(2.8*1.061231),"3.2",IF(((10000-$C149)/$C149/10000/2*(Q$128^2/$U$125)/304.8)&gt;(2.5*1.061231),"2.8",IF(((10000-$C149)/$C149/10000/2*(Q$128^2/$U$125)/304.8)&gt;(2.2*1.061231),"2.5",IF(((10000-$C149)/$C149/10000/2*(Q$128^2/$U$125)/304.8)&gt;(2*1.061231),"2.2",IF(((10000-$C149)/$C149/10000/2*(Q$128^2/$U$125)/304.8)&gt;(1.8*1.061231),"2.0",IF(((10000-$C149)/$C149/10000/2*(Q$128^2/$U$125)/304.8)&gt;(1.6*1.061231),"1.8",IF(((10000-$C149)/$C149/10000/2*(Q$128^2/$U$125)/304.8)&gt;(1.4*1.061231),"1.6",IF(((10000-$C149)/$C149/10000/2*(Q$128^2/$U$125)/304.8)&gt;(1.3*1.061231),"1.4",IF(((10000-$C149)/$C149/10000/2*(Q$128^2/$U$125)/304.8)&gt;(1.1*1.061231),"1.3",IF(((10000-$C149)/$C149/10000/2*(Q$128^2/$U$125)/304.8)&gt;(1*1.061231),"1.1",(10000-$C149)/$C149/10000/2*(Q$128^2/$U$125)/304.8)))))))))))))))))))))))))))))))</f>
        <v>D</v>
      </c>
      <c r="R149" s="95" t="str">
        <f t="shared" si="9"/>
        <v>D</v>
      </c>
      <c r="S149" s="95" t="str">
        <f t="shared" si="9"/>
        <v>D</v>
      </c>
      <c r="T149" s="95" t="str">
        <f t="shared" si="9"/>
        <v>D</v>
      </c>
      <c r="U149" s="95" t="str">
        <f t="shared" si="9"/>
        <v>D</v>
      </c>
      <c r="V149" s="95" t="str">
        <f t="shared" si="9"/>
        <v>D</v>
      </c>
      <c r="W149" s="95" t="str">
        <f t="shared" si="9"/>
        <v>D</v>
      </c>
      <c r="X149" s="95" t="str">
        <f t="shared" si="9"/>
        <v>D</v>
      </c>
      <c r="Y149" s="95" t="str">
        <f t="shared" si="9"/>
        <v>D</v>
      </c>
      <c r="Z149" s="95" t="str">
        <f t="shared" si="9"/>
        <v>D</v>
      </c>
      <c r="AA149" s="95" t="str">
        <f t="shared" ref="AA149:AG158" si="10">IF(((10000-$C149)/$C149/10000/2*(AA$128^2/$U$125)/304.8)&gt;(1.4142*$D$83),"D",IF(((10000-$C149)/$C149/10000/2*(AA$128^2/$U$125)/304.8)&gt;(28.5*1.061231),"32.0",IF(((10000-$C149)/$C149/10000/2*(AA$128^2/$U$125)/304.8)&gt;(25.4*1.061231),"28.5",IF(((10000-$C149)/$C149/10000/2*(AA$128^2/$U$125)/304.8)&gt;(22.6*1.061231),"25.4",IF(((10000-$C149)/$C149/10000/2*(AA$128^2/$U$125)/304.8)&gt;(20.2*1.061231),"22.6",IF(((10000-$C149)/$C149/10000/2*(AA$128^2/$U$125)/304.8)&gt;(18*1.061231),"20.2",IF(((10000-$C149)/$C149/10000/2*(AA$128^2/$U$125)/304.8)&gt;(16*1.061231),"18.0",IF(((10000-$C149)/$C149/10000/2*(AA$128^2/$U$125)/304.8)&gt;(14.3*1.061231),"16.0",IF(((10000-$C149)/$C149/10000/2*(AA$128^2/$U$125)/304.8)&gt;(12.7*1.061231),"14.3",IF(((10000-$C149)/$C149/10000/2*(AA$128^2/$U$125)/304.8)&gt;(11.3*1.061231),"12.7",IF(((10000-$C149)/$C149/10000/2*(AA$128^2/$U$125)/304.8)&gt;(10.1*1.061231),"11.3",IF(((10000-$C149)/$C149/10000/2*(AA$128^2/$U$125)/304.8)&gt;(9*1.061231),"10.1",IF(((10000-$C149)/$C149/10000/2*(AA$128^2/$U$125)/304.8)&gt;(8*1.061231),"9.0",IF(((10000-$C149)/$C149/10000/2*(AA$128^2/$U$125)/304.8)&gt;(7.1*1.061231),"8.0",IF(((10000-$C149)/$C149/10000/2*(AA$128^2/$U$125)/304.8)&gt;(6.3*1.061231),"7.1",IF(((10000-$C149)/$C149/10000/2*(AA$128^2/$U$125)/304.8)&gt;(5.7*1.061231),"6.3",IF(((10000-$C149)/$C149/10000/2*(AA$128^2/$U$125)/304.8)&gt;(5*1.061231),"5.7",IF(((10000-$C149)/$C149/10000/2*(AA$128^2/$U$125)/304.8)&gt;(4.5*1.061231),"5.0",IF(((10000-$C149)/$C149/10000/2*(AA$128^2/$U$125)/304.8)&gt;(4*1.061231),"4.5",IF(((10000-$C149)/$C149/10000/2*(AA$128^2/$U$125)/304.8)&gt;(3.6*1.061231),"4.0",IF(((10000-$C149)/$C149/10000/2*(AA$128^2/$U$125)/304.8)&gt;(3.2*1.061231),"3.6",IF(((10000-$C149)/$C149/10000/2*(AA$128^2/$U$125)/304.8)&gt;(2.8*1.061231),"3.2",IF(((10000-$C149)/$C149/10000/2*(AA$128^2/$U$125)/304.8)&gt;(2.5*1.061231),"2.8",IF(((10000-$C149)/$C149/10000/2*(AA$128^2/$U$125)/304.8)&gt;(2.2*1.061231),"2.5",IF(((10000-$C149)/$C149/10000/2*(AA$128^2/$U$125)/304.8)&gt;(2*1.061231),"2.2",IF(((10000-$C149)/$C149/10000/2*(AA$128^2/$U$125)/304.8)&gt;(1.8*1.061231),"2.0",IF(((10000-$C149)/$C149/10000/2*(AA$128^2/$U$125)/304.8)&gt;(1.6*1.061231),"1.8",IF(((10000-$C149)/$C149/10000/2*(AA$128^2/$U$125)/304.8)&gt;(1.4*1.061231),"1.6",IF(((10000-$C149)/$C149/10000/2*(AA$128^2/$U$125)/304.8)&gt;(1.3*1.061231),"1.4",IF(((10000-$C149)/$C149/10000/2*(AA$128^2/$U$125)/304.8)&gt;(1.1*1.061231),"1.3",IF(((10000-$C149)/$C149/10000/2*(AA$128^2/$U$125)/304.8)&gt;(1*1.061231),"1.1",(10000-$C149)/$C149/10000/2*(AA$128^2/$U$125)/304.8)))))))))))))))))))))))))))))))</f>
        <v>D</v>
      </c>
      <c r="AB149" s="95" t="str">
        <f t="shared" si="10"/>
        <v>D</v>
      </c>
      <c r="AC149" s="95" t="str">
        <f t="shared" si="10"/>
        <v>D</v>
      </c>
      <c r="AD149" s="95" t="str">
        <f t="shared" si="10"/>
        <v>D</v>
      </c>
      <c r="AE149" s="95" t="str">
        <f t="shared" si="10"/>
        <v>D</v>
      </c>
      <c r="AF149" s="95" t="str">
        <f t="shared" si="10"/>
        <v>D</v>
      </c>
      <c r="AG149" s="95" t="str">
        <f t="shared" si="10"/>
        <v>D</v>
      </c>
      <c r="AH149" s="72"/>
    </row>
    <row r="150" spans="1:34" x14ac:dyDescent="0.4">
      <c r="A150" s="29"/>
      <c r="B150" s="104"/>
      <c r="C150" s="328">
        <f t="shared" si="3"/>
        <v>9.0223099999999992</v>
      </c>
      <c r="D150" s="329">
        <f t="shared" si="3"/>
        <v>18.044619999999998</v>
      </c>
      <c r="E150" s="323">
        <f t="shared" si="4"/>
        <v>2.75</v>
      </c>
      <c r="F150" s="324">
        <v>5.5</v>
      </c>
      <c r="G150" s="95" t="str">
        <f t="shared" si="8"/>
        <v>2.8</v>
      </c>
      <c r="H150" s="95" t="str">
        <f t="shared" si="8"/>
        <v>3.2</v>
      </c>
      <c r="I150" s="95" t="str">
        <f t="shared" si="8"/>
        <v>4.0</v>
      </c>
      <c r="J150" s="95" t="str">
        <f t="shared" si="8"/>
        <v>5.0</v>
      </c>
      <c r="K150" s="95" t="str">
        <f t="shared" si="8"/>
        <v>5.7</v>
      </c>
      <c r="L150" s="95" t="str">
        <f t="shared" si="8"/>
        <v>6.3</v>
      </c>
      <c r="M150" s="95" t="str">
        <f t="shared" si="8"/>
        <v>8.0</v>
      </c>
      <c r="N150" s="95" t="str">
        <f t="shared" si="8"/>
        <v>9.0</v>
      </c>
      <c r="O150" s="95" t="str">
        <f t="shared" si="8"/>
        <v>10.1</v>
      </c>
      <c r="P150" s="95" t="str">
        <f t="shared" si="8"/>
        <v>11.3</v>
      </c>
      <c r="Q150" s="95" t="str">
        <f t="shared" si="9"/>
        <v>D</v>
      </c>
      <c r="R150" s="95" t="str">
        <f t="shared" si="9"/>
        <v>D</v>
      </c>
      <c r="S150" s="95" t="str">
        <f t="shared" si="9"/>
        <v>D</v>
      </c>
      <c r="T150" s="95" t="str">
        <f t="shared" si="9"/>
        <v>D</v>
      </c>
      <c r="U150" s="95" t="str">
        <f t="shared" si="9"/>
        <v>D</v>
      </c>
      <c r="V150" s="95" t="str">
        <f t="shared" si="9"/>
        <v>D</v>
      </c>
      <c r="W150" s="95" t="str">
        <f t="shared" si="9"/>
        <v>D</v>
      </c>
      <c r="X150" s="95" t="str">
        <f t="shared" si="9"/>
        <v>D</v>
      </c>
      <c r="Y150" s="95" t="str">
        <f t="shared" si="9"/>
        <v>D</v>
      </c>
      <c r="Z150" s="95" t="str">
        <f t="shared" si="9"/>
        <v>D</v>
      </c>
      <c r="AA150" s="95" t="str">
        <f t="shared" si="10"/>
        <v>D</v>
      </c>
      <c r="AB150" s="95" t="str">
        <f t="shared" si="10"/>
        <v>D</v>
      </c>
      <c r="AC150" s="95" t="str">
        <f t="shared" si="10"/>
        <v>D</v>
      </c>
      <c r="AD150" s="95" t="str">
        <f t="shared" si="10"/>
        <v>D</v>
      </c>
      <c r="AE150" s="95" t="str">
        <f t="shared" si="10"/>
        <v>D</v>
      </c>
      <c r="AF150" s="95" t="str">
        <f t="shared" si="10"/>
        <v>D</v>
      </c>
      <c r="AG150" s="95" t="str">
        <f t="shared" si="10"/>
        <v>D</v>
      </c>
      <c r="AH150" s="72"/>
    </row>
    <row r="151" spans="1:34" x14ac:dyDescent="0.4">
      <c r="A151" s="29"/>
      <c r="B151" s="104"/>
      <c r="C151" s="328">
        <f t="shared" si="3"/>
        <v>9.4324150000000007</v>
      </c>
      <c r="D151" s="329">
        <f t="shared" si="3"/>
        <v>18.864830000000001</v>
      </c>
      <c r="E151" s="323">
        <f t="shared" si="4"/>
        <v>2.875</v>
      </c>
      <c r="F151" s="324">
        <v>5.75</v>
      </c>
      <c r="G151" s="95" t="str">
        <f t="shared" si="8"/>
        <v>2.5</v>
      </c>
      <c r="H151" s="95" t="str">
        <f t="shared" si="8"/>
        <v>3.2</v>
      </c>
      <c r="I151" s="95" t="str">
        <f t="shared" si="8"/>
        <v>4.0</v>
      </c>
      <c r="J151" s="95" t="str">
        <f t="shared" si="8"/>
        <v>4.5</v>
      </c>
      <c r="K151" s="95" t="str">
        <f t="shared" si="8"/>
        <v>5.7</v>
      </c>
      <c r="L151" s="95" t="str">
        <f t="shared" si="8"/>
        <v>6.3</v>
      </c>
      <c r="M151" s="95" t="str">
        <f t="shared" si="8"/>
        <v>7.1</v>
      </c>
      <c r="N151" s="95" t="str">
        <f t="shared" si="8"/>
        <v>8.0</v>
      </c>
      <c r="O151" s="95" t="str">
        <f t="shared" si="8"/>
        <v>9.0</v>
      </c>
      <c r="P151" s="95" t="str">
        <f t="shared" si="8"/>
        <v>10.1</v>
      </c>
      <c r="Q151" s="95" t="str">
        <f t="shared" si="9"/>
        <v>D</v>
      </c>
      <c r="R151" s="95" t="str">
        <f t="shared" si="9"/>
        <v>D</v>
      </c>
      <c r="S151" s="95" t="str">
        <f t="shared" si="9"/>
        <v>D</v>
      </c>
      <c r="T151" s="95" t="str">
        <f t="shared" si="9"/>
        <v>D</v>
      </c>
      <c r="U151" s="95" t="str">
        <f t="shared" si="9"/>
        <v>D</v>
      </c>
      <c r="V151" s="95" t="str">
        <f t="shared" si="9"/>
        <v>D</v>
      </c>
      <c r="W151" s="95" t="str">
        <f t="shared" si="9"/>
        <v>D</v>
      </c>
      <c r="X151" s="95" t="str">
        <f t="shared" si="9"/>
        <v>D</v>
      </c>
      <c r="Y151" s="95" t="str">
        <f t="shared" si="9"/>
        <v>D</v>
      </c>
      <c r="Z151" s="95" t="str">
        <f t="shared" si="9"/>
        <v>D</v>
      </c>
      <c r="AA151" s="95" t="str">
        <f t="shared" si="10"/>
        <v>D</v>
      </c>
      <c r="AB151" s="95" t="str">
        <f t="shared" si="10"/>
        <v>D</v>
      </c>
      <c r="AC151" s="95" t="str">
        <f t="shared" si="10"/>
        <v>D</v>
      </c>
      <c r="AD151" s="95" t="str">
        <f t="shared" si="10"/>
        <v>D</v>
      </c>
      <c r="AE151" s="95" t="str">
        <f t="shared" si="10"/>
        <v>D</v>
      </c>
      <c r="AF151" s="95" t="str">
        <f t="shared" si="10"/>
        <v>D</v>
      </c>
      <c r="AG151" s="95" t="str">
        <f t="shared" si="10"/>
        <v>D</v>
      </c>
      <c r="AH151" s="72"/>
    </row>
    <row r="152" spans="1:34" x14ac:dyDescent="0.4">
      <c r="A152" s="29"/>
      <c r="B152" s="104"/>
      <c r="C152" s="328">
        <f t="shared" si="3"/>
        <v>9.8425200000000004</v>
      </c>
      <c r="D152" s="329">
        <f t="shared" si="3"/>
        <v>19.685040000000001</v>
      </c>
      <c r="E152" s="323">
        <f t="shared" si="4"/>
        <v>3</v>
      </c>
      <c r="F152" s="324">
        <v>6</v>
      </c>
      <c r="G152" s="95" t="str">
        <f t="shared" si="8"/>
        <v>2.5</v>
      </c>
      <c r="H152" s="95" t="str">
        <f t="shared" si="8"/>
        <v>3.2</v>
      </c>
      <c r="I152" s="95" t="str">
        <f t="shared" si="8"/>
        <v>3.6</v>
      </c>
      <c r="J152" s="95" t="str">
        <f t="shared" si="8"/>
        <v>4.5</v>
      </c>
      <c r="K152" s="95" t="str">
        <f t="shared" si="8"/>
        <v>5.0</v>
      </c>
      <c r="L152" s="95" t="str">
        <f t="shared" si="8"/>
        <v>5.7</v>
      </c>
      <c r="M152" s="95" t="str">
        <f t="shared" si="8"/>
        <v>7.1</v>
      </c>
      <c r="N152" s="95" t="str">
        <f t="shared" si="8"/>
        <v>8.0</v>
      </c>
      <c r="O152" s="95" t="str">
        <f t="shared" si="8"/>
        <v>9.0</v>
      </c>
      <c r="P152" s="95" t="str">
        <f t="shared" si="8"/>
        <v>10.1</v>
      </c>
      <c r="Q152" s="95" t="str">
        <f t="shared" si="9"/>
        <v>11.3</v>
      </c>
      <c r="R152" s="95" t="str">
        <f t="shared" si="9"/>
        <v>D</v>
      </c>
      <c r="S152" s="95" t="str">
        <f t="shared" si="9"/>
        <v>D</v>
      </c>
      <c r="T152" s="95" t="str">
        <f t="shared" si="9"/>
        <v>D</v>
      </c>
      <c r="U152" s="95" t="str">
        <f t="shared" si="9"/>
        <v>D</v>
      </c>
      <c r="V152" s="95" t="str">
        <f t="shared" si="9"/>
        <v>D</v>
      </c>
      <c r="W152" s="95" t="str">
        <f t="shared" si="9"/>
        <v>D</v>
      </c>
      <c r="X152" s="95" t="str">
        <f t="shared" si="9"/>
        <v>D</v>
      </c>
      <c r="Y152" s="95" t="str">
        <f t="shared" si="9"/>
        <v>D</v>
      </c>
      <c r="Z152" s="95" t="str">
        <f t="shared" si="9"/>
        <v>D</v>
      </c>
      <c r="AA152" s="95" t="str">
        <f t="shared" si="10"/>
        <v>D</v>
      </c>
      <c r="AB152" s="95" t="str">
        <f t="shared" si="10"/>
        <v>D</v>
      </c>
      <c r="AC152" s="95" t="str">
        <f t="shared" si="10"/>
        <v>D</v>
      </c>
      <c r="AD152" s="95" t="str">
        <f t="shared" si="10"/>
        <v>D</v>
      </c>
      <c r="AE152" s="95" t="str">
        <f t="shared" si="10"/>
        <v>D</v>
      </c>
      <c r="AF152" s="95" t="str">
        <f t="shared" si="10"/>
        <v>D</v>
      </c>
      <c r="AG152" s="95" t="str">
        <f t="shared" si="10"/>
        <v>D</v>
      </c>
      <c r="AH152" s="72"/>
    </row>
    <row r="153" spans="1:34" x14ac:dyDescent="0.4">
      <c r="A153" s="29"/>
      <c r="B153" s="104"/>
      <c r="C153" s="328">
        <f t="shared" si="3"/>
        <v>10.252625</v>
      </c>
      <c r="D153" s="329">
        <f t="shared" si="3"/>
        <v>20.50525</v>
      </c>
      <c r="E153" s="323">
        <f t="shared" si="4"/>
        <v>3.125</v>
      </c>
      <c r="F153" s="324">
        <v>6.25</v>
      </c>
      <c r="G153" s="95" t="str">
        <f t="shared" si="8"/>
        <v>2.5</v>
      </c>
      <c r="H153" s="95" t="str">
        <f t="shared" si="8"/>
        <v>2.8</v>
      </c>
      <c r="I153" s="95" t="str">
        <f t="shared" si="8"/>
        <v>3.6</v>
      </c>
      <c r="J153" s="95" t="str">
        <f t="shared" si="8"/>
        <v>4.5</v>
      </c>
      <c r="K153" s="95" t="str">
        <f t="shared" si="8"/>
        <v>5.0</v>
      </c>
      <c r="L153" s="95" t="str">
        <f t="shared" si="8"/>
        <v>5.7</v>
      </c>
      <c r="M153" s="95" t="str">
        <f t="shared" si="8"/>
        <v>6.3</v>
      </c>
      <c r="N153" s="95" t="str">
        <f t="shared" si="8"/>
        <v>8.0</v>
      </c>
      <c r="O153" s="95" t="str">
        <f t="shared" si="8"/>
        <v>9.0</v>
      </c>
      <c r="P153" s="95" t="str">
        <f t="shared" si="8"/>
        <v>10.1</v>
      </c>
      <c r="Q153" s="95" t="str">
        <f t="shared" si="9"/>
        <v>10.1</v>
      </c>
      <c r="R153" s="95" t="str">
        <f t="shared" si="9"/>
        <v>D</v>
      </c>
      <c r="S153" s="95" t="str">
        <f t="shared" si="9"/>
        <v>D</v>
      </c>
      <c r="T153" s="95" t="str">
        <f t="shared" si="9"/>
        <v>D</v>
      </c>
      <c r="U153" s="95" t="str">
        <f t="shared" si="9"/>
        <v>D</v>
      </c>
      <c r="V153" s="95" t="str">
        <f t="shared" si="9"/>
        <v>D</v>
      </c>
      <c r="W153" s="95" t="str">
        <f t="shared" si="9"/>
        <v>D</v>
      </c>
      <c r="X153" s="95" t="str">
        <f t="shared" si="9"/>
        <v>D</v>
      </c>
      <c r="Y153" s="95" t="str">
        <f t="shared" si="9"/>
        <v>D</v>
      </c>
      <c r="Z153" s="95" t="str">
        <f t="shared" si="9"/>
        <v>D</v>
      </c>
      <c r="AA153" s="95" t="str">
        <f t="shared" si="10"/>
        <v>D</v>
      </c>
      <c r="AB153" s="95" t="str">
        <f t="shared" si="10"/>
        <v>D</v>
      </c>
      <c r="AC153" s="95" t="str">
        <f t="shared" si="10"/>
        <v>D</v>
      </c>
      <c r="AD153" s="95" t="str">
        <f t="shared" si="10"/>
        <v>D</v>
      </c>
      <c r="AE153" s="95" t="str">
        <f t="shared" si="10"/>
        <v>D</v>
      </c>
      <c r="AF153" s="95" t="str">
        <f t="shared" si="10"/>
        <v>D</v>
      </c>
      <c r="AG153" s="95" t="str">
        <f t="shared" si="10"/>
        <v>D</v>
      </c>
      <c r="AH153" s="72"/>
    </row>
    <row r="154" spans="1:34" x14ac:dyDescent="0.4">
      <c r="A154" s="29"/>
      <c r="B154" s="104"/>
      <c r="C154" s="328">
        <f t="shared" ref="C154:D156" si="11">E154*3.28084</f>
        <v>10.66273</v>
      </c>
      <c r="D154" s="329">
        <f t="shared" si="11"/>
        <v>21.32546</v>
      </c>
      <c r="E154" s="323">
        <f t="shared" si="4"/>
        <v>3.25</v>
      </c>
      <c r="F154" s="324">
        <v>6.5</v>
      </c>
      <c r="G154" s="95" t="str">
        <f t="shared" si="8"/>
        <v>2.2</v>
      </c>
      <c r="H154" s="95" t="str">
        <f t="shared" si="8"/>
        <v>2.8</v>
      </c>
      <c r="I154" s="95" t="str">
        <f t="shared" si="8"/>
        <v>3.6</v>
      </c>
      <c r="J154" s="95" t="str">
        <f t="shared" si="8"/>
        <v>4.0</v>
      </c>
      <c r="K154" s="95" t="str">
        <f t="shared" si="8"/>
        <v>5.0</v>
      </c>
      <c r="L154" s="95" t="str">
        <f t="shared" si="8"/>
        <v>5.7</v>
      </c>
      <c r="M154" s="95" t="str">
        <f t="shared" si="8"/>
        <v>6.3</v>
      </c>
      <c r="N154" s="95" t="str">
        <f t="shared" si="8"/>
        <v>7.1</v>
      </c>
      <c r="O154" s="95" t="str">
        <f t="shared" si="8"/>
        <v>8.0</v>
      </c>
      <c r="P154" s="95" t="str">
        <f t="shared" si="8"/>
        <v>9.0</v>
      </c>
      <c r="Q154" s="95" t="str">
        <f t="shared" si="9"/>
        <v>10.1</v>
      </c>
      <c r="R154" s="95" t="str">
        <f t="shared" si="9"/>
        <v>D</v>
      </c>
      <c r="S154" s="95" t="str">
        <f t="shared" si="9"/>
        <v>D</v>
      </c>
      <c r="T154" s="95" t="str">
        <f t="shared" si="9"/>
        <v>D</v>
      </c>
      <c r="U154" s="95" t="str">
        <f t="shared" si="9"/>
        <v>D</v>
      </c>
      <c r="V154" s="95" t="str">
        <f t="shared" si="9"/>
        <v>D</v>
      </c>
      <c r="W154" s="95" t="str">
        <f t="shared" si="9"/>
        <v>D</v>
      </c>
      <c r="X154" s="95" t="str">
        <f t="shared" si="9"/>
        <v>D</v>
      </c>
      <c r="Y154" s="95" t="str">
        <f t="shared" si="9"/>
        <v>D</v>
      </c>
      <c r="Z154" s="95" t="str">
        <f t="shared" si="9"/>
        <v>D</v>
      </c>
      <c r="AA154" s="95" t="str">
        <f t="shared" si="10"/>
        <v>D</v>
      </c>
      <c r="AB154" s="95" t="str">
        <f t="shared" si="10"/>
        <v>D</v>
      </c>
      <c r="AC154" s="95" t="str">
        <f t="shared" si="10"/>
        <v>D</v>
      </c>
      <c r="AD154" s="95" t="str">
        <f t="shared" si="10"/>
        <v>D</v>
      </c>
      <c r="AE154" s="95" t="str">
        <f t="shared" si="10"/>
        <v>D</v>
      </c>
      <c r="AF154" s="95" t="str">
        <f t="shared" si="10"/>
        <v>D</v>
      </c>
      <c r="AG154" s="95" t="str">
        <f t="shared" si="10"/>
        <v>D</v>
      </c>
      <c r="AH154" s="72"/>
    </row>
    <row r="155" spans="1:34" x14ac:dyDescent="0.4">
      <c r="A155" s="29"/>
      <c r="B155" s="104"/>
      <c r="C155" s="328">
        <f t="shared" si="11"/>
        <v>11.072835</v>
      </c>
      <c r="D155" s="329">
        <f t="shared" si="11"/>
        <v>22.145669999999999</v>
      </c>
      <c r="E155" s="323">
        <f t="shared" si="4"/>
        <v>3.375</v>
      </c>
      <c r="F155" s="324">
        <v>6.75</v>
      </c>
      <c r="G155" s="95" t="str">
        <f t="shared" si="8"/>
        <v>2.2</v>
      </c>
      <c r="H155" s="95" t="str">
        <f t="shared" si="8"/>
        <v>2.8</v>
      </c>
      <c r="I155" s="95" t="str">
        <f t="shared" si="8"/>
        <v>3.2</v>
      </c>
      <c r="J155" s="95" t="str">
        <f t="shared" si="8"/>
        <v>4.0</v>
      </c>
      <c r="K155" s="95" t="str">
        <f t="shared" si="8"/>
        <v>4.5</v>
      </c>
      <c r="L155" s="95" t="str">
        <f t="shared" si="8"/>
        <v>5.7</v>
      </c>
      <c r="M155" s="95" t="str">
        <f t="shared" si="8"/>
        <v>6.3</v>
      </c>
      <c r="N155" s="95" t="str">
        <f t="shared" si="8"/>
        <v>7.1</v>
      </c>
      <c r="O155" s="95" t="str">
        <f t="shared" si="8"/>
        <v>8.0</v>
      </c>
      <c r="P155" s="95" t="str">
        <f t="shared" si="8"/>
        <v>9.0</v>
      </c>
      <c r="Q155" s="95" t="str">
        <f t="shared" si="9"/>
        <v>10.1</v>
      </c>
      <c r="R155" s="95" t="str">
        <f t="shared" si="9"/>
        <v>11.3</v>
      </c>
      <c r="S155" s="95" t="str">
        <f t="shared" si="9"/>
        <v>D</v>
      </c>
      <c r="T155" s="95" t="str">
        <f t="shared" si="9"/>
        <v>D</v>
      </c>
      <c r="U155" s="95" t="str">
        <f t="shared" si="9"/>
        <v>D</v>
      </c>
      <c r="V155" s="95" t="str">
        <f t="shared" si="9"/>
        <v>D</v>
      </c>
      <c r="W155" s="95" t="str">
        <f t="shared" si="9"/>
        <v>D</v>
      </c>
      <c r="X155" s="95" t="str">
        <f t="shared" si="9"/>
        <v>D</v>
      </c>
      <c r="Y155" s="95" t="str">
        <f t="shared" si="9"/>
        <v>D</v>
      </c>
      <c r="Z155" s="95" t="str">
        <f t="shared" si="9"/>
        <v>D</v>
      </c>
      <c r="AA155" s="95" t="str">
        <f t="shared" si="10"/>
        <v>D</v>
      </c>
      <c r="AB155" s="95" t="str">
        <f t="shared" si="10"/>
        <v>D</v>
      </c>
      <c r="AC155" s="95" t="str">
        <f t="shared" si="10"/>
        <v>D</v>
      </c>
      <c r="AD155" s="95" t="str">
        <f t="shared" si="10"/>
        <v>D</v>
      </c>
      <c r="AE155" s="95" t="str">
        <f t="shared" si="10"/>
        <v>D</v>
      </c>
      <c r="AF155" s="95" t="str">
        <f t="shared" si="10"/>
        <v>D</v>
      </c>
      <c r="AG155" s="95" t="str">
        <f t="shared" si="10"/>
        <v>D</v>
      </c>
      <c r="AH155" s="72"/>
    </row>
    <row r="156" spans="1:34" x14ac:dyDescent="0.4">
      <c r="A156" s="29"/>
      <c r="B156" s="104"/>
      <c r="C156" s="328">
        <f t="shared" si="11"/>
        <v>11.482939999999999</v>
      </c>
      <c r="D156" s="329">
        <f t="shared" si="11"/>
        <v>22.965879999999999</v>
      </c>
      <c r="E156" s="323">
        <f t="shared" si="4"/>
        <v>3.5</v>
      </c>
      <c r="F156" s="324">
        <v>7</v>
      </c>
      <c r="G156" s="95" t="str">
        <f t="shared" si="8"/>
        <v>2.2</v>
      </c>
      <c r="H156" s="95" t="str">
        <f t="shared" si="8"/>
        <v>2.5</v>
      </c>
      <c r="I156" s="95" t="str">
        <f t="shared" si="8"/>
        <v>3.2</v>
      </c>
      <c r="J156" s="95" t="str">
        <f t="shared" si="8"/>
        <v>3.6</v>
      </c>
      <c r="K156" s="95" t="str">
        <f t="shared" si="8"/>
        <v>4.5</v>
      </c>
      <c r="L156" s="95" t="str">
        <f t="shared" si="8"/>
        <v>5.0</v>
      </c>
      <c r="M156" s="95" t="str">
        <f t="shared" si="8"/>
        <v>5.7</v>
      </c>
      <c r="N156" s="95" t="str">
        <f t="shared" si="8"/>
        <v>7.1</v>
      </c>
      <c r="O156" s="95" t="str">
        <f t="shared" si="8"/>
        <v>8.0</v>
      </c>
      <c r="P156" s="95" t="str">
        <f t="shared" si="8"/>
        <v>9.0</v>
      </c>
      <c r="Q156" s="95" t="str">
        <f t="shared" si="9"/>
        <v>9.0</v>
      </c>
      <c r="R156" s="95" t="str">
        <f t="shared" si="9"/>
        <v>10.1</v>
      </c>
      <c r="S156" s="95" t="str">
        <f t="shared" si="9"/>
        <v>D</v>
      </c>
      <c r="T156" s="95" t="str">
        <f t="shared" si="9"/>
        <v>D</v>
      </c>
      <c r="U156" s="95" t="str">
        <f t="shared" si="9"/>
        <v>D</v>
      </c>
      <c r="V156" s="95" t="str">
        <f t="shared" si="9"/>
        <v>D</v>
      </c>
      <c r="W156" s="95" t="str">
        <f t="shared" si="9"/>
        <v>D</v>
      </c>
      <c r="X156" s="95" t="str">
        <f t="shared" si="9"/>
        <v>D</v>
      </c>
      <c r="Y156" s="95" t="str">
        <f t="shared" si="9"/>
        <v>D</v>
      </c>
      <c r="Z156" s="95" t="str">
        <f t="shared" si="9"/>
        <v>D</v>
      </c>
      <c r="AA156" s="95" t="str">
        <f t="shared" si="10"/>
        <v>D</v>
      </c>
      <c r="AB156" s="95" t="str">
        <f t="shared" si="10"/>
        <v>D</v>
      </c>
      <c r="AC156" s="95" t="str">
        <f t="shared" si="10"/>
        <v>D</v>
      </c>
      <c r="AD156" s="95" t="str">
        <f t="shared" si="10"/>
        <v>D</v>
      </c>
      <c r="AE156" s="95" t="str">
        <f t="shared" si="10"/>
        <v>D</v>
      </c>
      <c r="AF156" s="95" t="str">
        <f t="shared" si="10"/>
        <v>D</v>
      </c>
      <c r="AG156" s="95" t="str">
        <f t="shared" si="10"/>
        <v>D</v>
      </c>
      <c r="AH156" s="72"/>
    </row>
    <row r="157" spans="1:34" x14ac:dyDescent="0.4">
      <c r="A157" s="29"/>
      <c r="B157" s="104"/>
      <c r="C157" s="328">
        <f t="shared" ref="C157" si="12">E157*3.28084</f>
        <v>11.893045000000001</v>
      </c>
      <c r="D157" s="329">
        <f t="shared" ref="D157" si="13">F157*3.28084</f>
        <v>23.786090000000002</v>
      </c>
      <c r="E157" s="323">
        <f t="shared" ref="E157" si="14">0.5*F157</f>
        <v>3.625</v>
      </c>
      <c r="F157" s="324">
        <v>7.25</v>
      </c>
      <c r="G157" s="95" t="str">
        <f t="shared" si="8"/>
        <v>2.0</v>
      </c>
      <c r="H157" s="95" t="str">
        <f t="shared" si="8"/>
        <v>2.5</v>
      </c>
      <c r="I157" s="95" t="str">
        <f t="shared" si="8"/>
        <v>3.2</v>
      </c>
      <c r="J157" s="95" t="str">
        <f t="shared" si="8"/>
        <v>3.6</v>
      </c>
      <c r="K157" s="95" t="str">
        <f t="shared" si="8"/>
        <v>4.5</v>
      </c>
      <c r="L157" s="95" t="str">
        <f t="shared" si="8"/>
        <v>5.0</v>
      </c>
      <c r="M157" s="95" t="str">
        <f t="shared" si="8"/>
        <v>5.7</v>
      </c>
      <c r="N157" s="95" t="str">
        <f t="shared" si="8"/>
        <v>6.3</v>
      </c>
      <c r="O157" s="95" t="str">
        <f t="shared" si="8"/>
        <v>7.1</v>
      </c>
      <c r="P157" s="95" t="str">
        <f t="shared" si="8"/>
        <v>8.0</v>
      </c>
      <c r="Q157" s="95" t="str">
        <f t="shared" si="9"/>
        <v>9.0</v>
      </c>
      <c r="R157" s="95" t="str">
        <f t="shared" si="9"/>
        <v>10.1</v>
      </c>
      <c r="S157" s="95" t="str">
        <f t="shared" si="9"/>
        <v>11.3</v>
      </c>
      <c r="T157" s="95" t="str">
        <f t="shared" si="9"/>
        <v>D</v>
      </c>
      <c r="U157" s="95" t="str">
        <f t="shared" si="9"/>
        <v>D</v>
      </c>
      <c r="V157" s="95" t="str">
        <f t="shared" si="9"/>
        <v>D</v>
      </c>
      <c r="W157" s="95" t="str">
        <f t="shared" si="9"/>
        <v>D</v>
      </c>
      <c r="X157" s="95" t="str">
        <f t="shared" si="9"/>
        <v>D</v>
      </c>
      <c r="Y157" s="95" t="str">
        <f t="shared" si="9"/>
        <v>D</v>
      </c>
      <c r="Z157" s="95" t="str">
        <f t="shared" si="9"/>
        <v>D</v>
      </c>
      <c r="AA157" s="95" t="str">
        <f t="shared" si="10"/>
        <v>D</v>
      </c>
      <c r="AB157" s="95" t="str">
        <f t="shared" si="10"/>
        <v>D</v>
      </c>
      <c r="AC157" s="95" t="str">
        <f t="shared" si="10"/>
        <v>D</v>
      </c>
      <c r="AD157" s="95" t="str">
        <f t="shared" si="10"/>
        <v>D</v>
      </c>
      <c r="AE157" s="95" t="str">
        <f t="shared" si="10"/>
        <v>D</v>
      </c>
      <c r="AF157" s="95" t="str">
        <f t="shared" si="10"/>
        <v>D</v>
      </c>
      <c r="AG157" s="95" t="str">
        <f t="shared" si="10"/>
        <v>D</v>
      </c>
      <c r="AH157" s="72"/>
    </row>
    <row r="158" spans="1:34" x14ac:dyDescent="0.4">
      <c r="A158" s="29"/>
      <c r="B158" s="104"/>
      <c r="C158" s="328">
        <f t="shared" ref="C158" si="15">E158*3.28084</f>
        <v>12.30315</v>
      </c>
      <c r="D158" s="329">
        <f t="shared" ref="D158" si="16">F158*3.28084</f>
        <v>24.606300000000001</v>
      </c>
      <c r="E158" s="323">
        <f t="shared" ref="E158" si="17">0.5*F158</f>
        <v>3.75</v>
      </c>
      <c r="F158" s="324">
        <v>7.5</v>
      </c>
      <c r="G158" s="95" t="str">
        <f t="shared" si="8"/>
        <v>2.0</v>
      </c>
      <c r="H158" s="95" t="str">
        <f t="shared" si="8"/>
        <v>2.5</v>
      </c>
      <c r="I158" s="95" t="str">
        <f t="shared" si="8"/>
        <v>3.2</v>
      </c>
      <c r="J158" s="95" t="str">
        <f t="shared" si="8"/>
        <v>3.6</v>
      </c>
      <c r="K158" s="95" t="str">
        <f t="shared" si="8"/>
        <v>4.0</v>
      </c>
      <c r="L158" s="95" t="str">
        <f t="shared" si="8"/>
        <v>5.0</v>
      </c>
      <c r="M158" s="95" t="str">
        <f t="shared" si="8"/>
        <v>5.7</v>
      </c>
      <c r="N158" s="95" t="str">
        <f t="shared" si="8"/>
        <v>6.3</v>
      </c>
      <c r="O158" s="95" t="str">
        <f t="shared" si="8"/>
        <v>7.1</v>
      </c>
      <c r="P158" s="95" t="str">
        <f t="shared" si="8"/>
        <v>8.0</v>
      </c>
      <c r="Q158" s="95" t="str">
        <f t="shared" si="9"/>
        <v>9.0</v>
      </c>
      <c r="R158" s="95" t="str">
        <f t="shared" si="9"/>
        <v>10.1</v>
      </c>
      <c r="S158" s="95" t="str">
        <f t="shared" si="9"/>
        <v>11.3</v>
      </c>
      <c r="T158" s="95" t="str">
        <f t="shared" si="9"/>
        <v>D</v>
      </c>
      <c r="U158" s="95" t="str">
        <f t="shared" si="9"/>
        <v>D</v>
      </c>
      <c r="V158" s="95" t="str">
        <f t="shared" si="9"/>
        <v>D</v>
      </c>
      <c r="W158" s="95" t="str">
        <f t="shared" si="9"/>
        <v>D</v>
      </c>
      <c r="X158" s="95" t="str">
        <f t="shared" si="9"/>
        <v>D</v>
      </c>
      <c r="Y158" s="95" t="str">
        <f t="shared" si="9"/>
        <v>D</v>
      </c>
      <c r="Z158" s="95" t="str">
        <f t="shared" si="9"/>
        <v>D</v>
      </c>
      <c r="AA158" s="95" t="str">
        <f t="shared" si="10"/>
        <v>D</v>
      </c>
      <c r="AB158" s="95" t="str">
        <f t="shared" si="10"/>
        <v>D</v>
      </c>
      <c r="AC158" s="95" t="str">
        <f t="shared" si="10"/>
        <v>D</v>
      </c>
      <c r="AD158" s="95" t="str">
        <f t="shared" si="10"/>
        <v>D</v>
      </c>
      <c r="AE158" s="95" t="str">
        <f t="shared" si="10"/>
        <v>D</v>
      </c>
      <c r="AF158" s="95" t="str">
        <f t="shared" si="10"/>
        <v>D</v>
      </c>
      <c r="AG158" s="95" t="str">
        <f t="shared" si="10"/>
        <v>D</v>
      </c>
      <c r="AH158" s="72"/>
    </row>
    <row r="159" spans="1:34" x14ac:dyDescent="0.4">
      <c r="A159" s="29"/>
      <c r="B159" s="104"/>
      <c r="C159" s="328">
        <f t="shared" ref="C159" si="18">E159*3.28084</f>
        <v>12.713255</v>
      </c>
      <c r="D159" s="329">
        <f t="shared" ref="D159" si="19">F159*3.28084</f>
        <v>25.42651</v>
      </c>
      <c r="E159" s="323">
        <f t="shared" ref="E159" si="20">0.5*F159</f>
        <v>3.875</v>
      </c>
      <c r="F159" s="324">
        <v>7.75</v>
      </c>
      <c r="G159" s="95" t="str">
        <f t="shared" ref="G159:P168" si="21">IF(((10000-$C159)/$C159/10000/2*(G$128^2/$U$125)/304.8)&gt;(1.4142*$D$83),"D",IF(((10000-$C159)/$C159/10000/2*(G$128^2/$U$125)/304.8)&gt;(28.5*1.061231),"32.0",IF(((10000-$C159)/$C159/10000/2*(G$128^2/$U$125)/304.8)&gt;(25.4*1.061231),"28.5",IF(((10000-$C159)/$C159/10000/2*(G$128^2/$U$125)/304.8)&gt;(22.6*1.061231),"25.4",IF(((10000-$C159)/$C159/10000/2*(G$128^2/$U$125)/304.8)&gt;(20.2*1.061231),"22.6",IF(((10000-$C159)/$C159/10000/2*(G$128^2/$U$125)/304.8)&gt;(18*1.061231),"20.2",IF(((10000-$C159)/$C159/10000/2*(G$128^2/$U$125)/304.8)&gt;(16*1.061231),"18.0",IF(((10000-$C159)/$C159/10000/2*(G$128^2/$U$125)/304.8)&gt;(14.3*1.061231),"16.0",IF(((10000-$C159)/$C159/10000/2*(G$128^2/$U$125)/304.8)&gt;(12.7*1.061231),"14.3",IF(((10000-$C159)/$C159/10000/2*(G$128^2/$U$125)/304.8)&gt;(11.3*1.061231),"12.7",IF(((10000-$C159)/$C159/10000/2*(G$128^2/$U$125)/304.8)&gt;(10.1*1.061231),"11.3",IF(((10000-$C159)/$C159/10000/2*(G$128^2/$U$125)/304.8)&gt;(9*1.061231),"10.1",IF(((10000-$C159)/$C159/10000/2*(G$128^2/$U$125)/304.8)&gt;(8*1.061231),"9.0",IF(((10000-$C159)/$C159/10000/2*(G$128^2/$U$125)/304.8)&gt;(7.1*1.061231),"8.0",IF(((10000-$C159)/$C159/10000/2*(G$128^2/$U$125)/304.8)&gt;(6.3*1.061231),"7.1",IF(((10000-$C159)/$C159/10000/2*(G$128^2/$U$125)/304.8)&gt;(5.7*1.061231),"6.3",IF(((10000-$C159)/$C159/10000/2*(G$128^2/$U$125)/304.8)&gt;(5*1.061231),"5.7",IF(((10000-$C159)/$C159/10000/2*(G$128^2/$U$125)/304.8)&gt;(4.5*1.061231),"5.0",IF(((10000-$C159)/$C159/10000/2*(G$128^2/$U$125)/304.8)&gt;(4*1.061231),"4.5",IF(((10000-$C159)/$C159/10000/2*(G$128^2/$U$125)/304.8)&gt;(3.6*1.061231),"4.0",IF(((10000-$C159)/$C159/10000/2*(G$128^2/$U$125)/304.8)&gt;(3.2*1.061231),"3.6",IF(((10000-$C159)/$C159/10000/2*(G$128^2/$U$125)/304.8)&gt;(2.8*1.061231),"3.2",IF(((10000-$C159)/$C159/10000/2*(G$128^2/$U$125)/304.8)&gt;(2.5*1.061231),"2.8",IF(((10000-$C159)/$C159/10000/2*(G$128^2/$U$125)/304.8)&gt;(2.2*1.061231),"2.5",IF(((10000-$C159)/$C159/10000/2*(G$128^2/$U$125)/304.8)&gt;(2*1.061231),"2.2",IF(((10000-$C159)/$C159/10000/2*(G$128^2/$U$125)/304.8)&gt;(1.8*1.061231),"2.0",IF(((10000-$C159)/$C159/10000/2*(G$128^2/$U$125)/304.8)&gt;(1.6*1.061231),"1.8",IF(((10000-$C159)/$C159/10000/2*(G$128^2/$U$125)/304.8)&gt;(1.4*1.061231),"1.6",IF(((10000-$C159)/$C159/10000/2*(G$128^2/$U$125)/304.8)&gt;(1.3*1.061231),"1.4",IF(((10000-$C159)/$C159/10000/2*(G$128^2/$U$125)/304.8)&gt;(1.1*1.061231),"1.3",IF(((10000-$C159)/$C159/10000/2*(G$128^2/$U$125)/304.8)&gt;(1*1.061231),"1.1",(10000-$C159)/$C159/10000/2*(G$128^2/$U$125)/304.8)))))))))))))))))))))))))))))))</f>
        <v>2.0</v>
      </c>
      <c r="H159" s="95" t="str">
        <f t="shared" si="21"/>
        <v>2.5</v>
      </c>
      <c r="I159" s="95" t="str">
        <f t="shared" si="21"/>
        <v>2.8</v>
      </c>
      <c r="J159" s="95" t="str">
        <f t="shared" si="21"/>
        <v>3.6</v>
      </c>
      <c r="K159" s="95" t="str">
        <f t="shared" si="21"/>
        <v>4.0</v>
      </c>
      <c r="L159" s="95" t="str">
        <f t="shared" si="21"/>
        <v>4.5</v>
      </c>
      <c r="M159" s="95" t="str">
        <f t="shared" si="21"/>
        <v>5.7</v>
      </c>
      <c r="N159" s="95" t="str">
        <f t="shared" si="21"/>
        <v>6.3</v>
      </c>
      <c r="O159" s="95" t="str">
        <f t="shared" si="21"/>
        <v>7.1</v>
      </c>
      <c r="P159" s="95" t="str">
        <f t="shared" si="21"/>
        <v>8.0</v>
      </c>
      <c r="Q159" s="95" t="str">
        <f t="shared" ref="Q159:Z168" si="22">IF(((10000-$C159)/$C159/10000/2*(Q$128^2/$U$125)/304.8)&gt;(1.4142*$D$83),"D",IF(((10000-$C159)/$C159/10000/2*(Q$128^2/$U$125)/304.8)&gt;(28.5*1.061231),"32.0",IF(((10000-$C159)/$C159/10000/2*(Q$128^2/$U$125)/304.8)&gt;(25.4*1.061231),"28.5",IF(((10000-$C159)/$C159/10000/2*(Q$128^2/$U$125)/304.8)&gt;(22.6*1.061231),"25.4",IF(((10000-$C159)/$C159/10000/2*(Q$128^2/$U$125)/304.8)&gt;(20.2*1.061231),"22.6",IF(((10000-$C159)/$C159/10000/2*(Q$128^2/$U$125)/304.8)&gt;(18*1.061231),"20.2",IF(((10000-$C159)/$C159/10000/2*(Q$128^2/$U$125)/304.8)&gt;(16*1.061231),"18.0",IF(((10000-$C159)/$C159/10000/2*(Q$128^2/$U$125)/304.8)&gt;(14.3*1.061231),"16.0",IF(((10000-$C159)/$C159/10000/2*(Q$128^2/$U$125)/304.8)&gt;(12.7*1.061231),"14.3",IF(((10000-$C159)/$C159/10000/2*(Q$128^2/$U$125)/304.8)&gt;(11.3*1.061231),"12.7",IF(((10000-$C159)/$C159/10000/2*(Q$128^2/$U$125)/304.8)&gt;(10.1*1.061231),"11.3",IF(((10000-$C159)/$C159/10000/2*(Q$128^2/$U$125)/304.8)&gt;(9*1.061231),"10.1",IF(((10000-$C159)/$C159/10000/2*(Q$128^2/$U$125)/304.8)&gt;(8*1.061231),"9.0",IF(((10000-$C159)/$C159/10000/2*(Q$128^2/$U$125)/304.8)&gt;(7.1*1.061231),"8.0",IF(((10000-$C159)/$C159/10000/2*(Q$128^2/$U$125)/304.8)&gt;(6.3*1.061231),"7.1",IF(((10000-$C159)/$C159/10000/2*(Q$128^2/$U$125)/304.8)&gt;(5.7*1.061231),"6.3",IF(((10000-$C159)/$C159/10000/2*(Q$128^2/$U$125)/304.8)&gt;(5*1.061231),"5.7",IF(((10000-$C159)/$C159/10000/2*(Q$128^2/$U$125)/304.8)&gt;(4.5*1.061231),"5.0",IF(((10000-$C159)/$C159/10000/2*(Q$128^2/$U$125)/304.8)&gt;(4*1.061231),"4.5",IF(((10000-$C159)/$C159/10000/2*(Q$128^2/$U$125)/304.8)&gt;(3.6*1.061231),"4.0",IF(((10000-$C159)/$C159/10000/2*(Q$128^2/$U$125)/304.8)&gt;(3.2*1.061231),"3.6",IF(((10000-$C159)/$C159/10000/2*(Q$128^2/$U$125)/304.8)&gt;(2.8*1.061231),"3.2",IF(((10000-$C159)/$C159/10000/2*(Q$128^2/$U$125)/304.8)&gt;(2.5*1.061231),"2.8",IF(((10000-$C159)/$C159/10000/2*(Q$128^2/$U$125)/304.8)&gt;(2.2*1.061231),"2.5",IF(((10000-$C159)/$C159/10000/2*(Q$128^2/$U$125)/304.8)&gt;(2*1.061231),"2.2",IF(((10000-$C159)/$C159/10000/2*(Q$128^2/$U$125)/304.8)&gt;(1.8*1.061231),"2.0",IF(((10000-$C159)/$C159/10000/2*(Q$128^2/$U$125)/304.8)&gt;(1.6*1.061231),"1.8",IF(((10000-$C159)/$C159/10000/2*(Q$128^2/$U$125)/304.8)&gt;(1.4*1.061231),"1.6",IF(((10000-$C159)/$C159/10000/2*(Q$128^2/$U$125)/304.8)&gt;(1.3*1.061231),"1.4",IF(((10000-$C159)/$C159/10000/2*(Q$128^2/$U$125)/304.8)&gt;(1.1*1.061231),"1.3",IF(((10000-$C159)/$C159/10000/2*(Q$128^2/$U$125)/304.8)&gt;(1*1.061231),"1.1",(10000-$C159)/$C159/10000/2*(Q$128^2/$U$125)/304.8)))))))))))))))))))))))))))))))</f>
        <v>9.0</v>
      </c>
      <c r="R159" s="95" t="str">
        <f t="shared" si="22"/>
        <v>9.0</v>
      </c>
      <c r="S159" s="95" t="str">
        <f t="shared" si="22"/>
        <v>10.1</v>
      </c>
      <c r="T159" s="95" t="str">
        <f t="shared" si="22"/>
        <v>D</v>
      </c>
      <c r="U159" s="95" t="str">
        <f t="shared" si="22"/>
        <v>D</v>
      </c>
      <c r="V159" s="95" t="str">
        <f t="shared" si="22"/>
        <v>D</v>
      </c>
      <c r="W159" s="95" t="str">
        <f t="shared" si="22"/>
        <v>D</v>
      </c>
      <c r="X159" s="95" t="str">
        <f t="shared" si="22"/>
        <v>D</v>
      </c>
      <c r="Y159" s="95" t="str">
        <f t="shared" si="22"/>
        <v>D</v>
      </c>
      <c r="Z159" s="95" t="str">
        <f t="shared" si="22"/>
        <v>D</v>
      </c>
      <c r="AA159" s="95" t="str">
        <f t="shared" ref="AA159:AG168" si="23">IF(((10000-$C159)/$C159/10000/2*(AA$128^2/$U$125)/304.8)&gt;(1.4142*$D$83),"D",IF(((10000-$C159)/$C159/10000/2*(AA$128^2/$U$125)/304.8)&gt;(28.5*1.061231),"32.0",IF(((10000-$C159)/$C159/10000/2*(AA$128^2/$U$125)/304.8)&gt;(25.4*1.061231),"28.5",IF(((10000-$C159)/$C159/10000/2*(AA$128^2/$U$125)/304.8)&gt;(22.6*1.061231),"25.4",IF(((10000-$C159)/$C159/10000/2*(AA$128^2/$U$125)/304.8)&gt;(20.2*1.061231),"22.6",IF(((10000-$C159)/$C159/10000/2*(AA$128^2/$U$125)/304.8)&gt;(18*1.061231),"20.2",IF(((10000-$C159)/$C159/10000/2*(AA$128^2/$U$125)/304.8)&gt;(16*1.061231),"18.0",IF(((10000-$C159)/$C159/10000/2*(AA$128^2/$U$125)/304.8)&gt;(14.3*1.061231),"16.0",IF(((10000-$C159)/$C159/10000/2*(AA$128^2/$U$125)/304.8)&gt;(12.7*1.061231),"14.3",IF(((10000-$C159)/$C159/10000/2*(AA$128^2/$U$125)/304.8)&gt;(11.3*1.061231),"12.7",IF(((10000-$C159)/$C159/10000/2*(AA$128^2/$U$125)/304.8)&gt;(10.1*1.061231),"11.3",IF(((10000-$C159)/$C159/10000/2*(AA$128^2/$U$125)/304.8)&gt;(9*1.061231),"10.1",IF(((10000-$C159)/$C159/10000/2*(AA$128^2/$U$125)/304.8)&gt;(8*1.061231),"9.0",IF(((10000-$C159)/$C159/10000/2*(AA$128^2/$U$125)/304.8)&gt;(7.1*1.061231),"8.0",IF(((10000-$C159)/$C159/10000/2*(AA$128^2/$U$125)/304.8)&gt;(6.3*1.061231),"7.1",IF(((10000-$C159)/$C159/10000/2*(AA$128^2/$U$125)/304.8)&gt;(5.7*1.061231),"6.3",IF(((10000-$C159)/$C159/10000/2*(AA$128^2/$U$125)/304.8)&gt;(5*1.061231),"5.7",IF(((10000-$C159)/$C159/10000/2*(AA$128^2/$U$125)/304.8)&gt;(4.5*1.061231),"5.0",IF(((10000-$C159)/$C159/10000/2*(AA$128^2/$U$125)/304.8)&gt;(4*1.061231),"4.5",IF(((10000-$C159)/$C159/10000/2*(AA$128^2/$U$125)/304.8)&gt;(3.6*1.061231),"4.0",IF(((10000-$C159)/$C159/10000/2*(AA$128^2/$U$125)/304.8)&gt;(3.2*1.061231),"3.6",IF(((10000-$C159)/$C159/10000/2*(AA$128^2/$U$125)/304.8)&gt;(2.8*1.061231),"3.2",IF(((10000-$C159)/$C159/10000/2*(AA$128^2/$U$125)/304.8)&gt;(2.5*1.061231),"2.8",IF(((10000-$C159)/$C159/10000/2*(AA$128^2/$U$125)/304.8)&gt;(2.2*1.061231),"2.5",IF(((10000-$C159)/$C159/10000/2*(AA$128^2/$U$125)/304.8)&gt;(2*1.061231),"2.2",IF(((10000-$C159)/$C159/10000/2*(AA$128^2/$U$125)/304.8)&gt;(1.8*1.061231),"2.0",IF(((10000-$C159)/$C159/10000/2*(AA$128^2/$U$125)/304.8)&gt;(1.6*1.061231),"1.8",IF(((10000-$C159)/$C159/10000/2*(AA$128^2/$U$125)/304.8)&gt;(1.4*1.061231),"1.6",IF(((10000-$C159)/$C159/10000/2*(AA$128^2/$U$125)/304.8)&gt;(1.3*1.061231),"1.4",IF(((10000-$C159)/$C159/10000/2*(AA$128^2/$U$125)/304.8)&gt;(1.1*1.061231),"1.3",IF(((10000-$C159)/$C159/10000/2*(AA$128^2/$U$125)/304.8)&gt;(1*1.061231),"1.1",(10000-$C159)/$C159/10000/2*(AA$128^2/$U$125)/304.8)))))))))))))))))))))))))))))))</f>
        <v>D</v>
      </c>
      <c r="AB159" s="95" t="str">
        <f t="shared" si="23"/>
        <v>D</v>
      </c>
      <c r="AC159" s="95" t="str">
        <f t="shared" si="23"/>
        <v>D</v>
      </c>
      <c r="AD159" s="95" t="str">
        <f t="shared" si="23"/>
        <v>D</v>
      </c>
      <c r="AE159" s="95" t="str">
        <f t="shared" si="23"/>
        <v>D</v>
      </c>
      <c r="AF159" s="95" t="str">
        <f t="shared" si="23"/>
        <v>D</v>
      </c>
      <c r="AG159" s="95" t="str">
        <f t="shared" si="23"/>
        <v>D</v>
      </c>
      <c r="AH159" s="72"/>
    </row>
    <row r="160" spans="1:34" x14ac:dyDescent="0.4">
      <c r="A160" s="29"/>
      <c r="B160" s="104"/>
      <c r="C160" s="328">
        <f t="shared" ref="C160" si="24">E160*3.28084</f>
        <v>13.12336</v>
      </c>
      <c r="D160" s="329">
        <f t="shared" ref="D160" si="25">F160*3.28084</f>
        <v>26.24672</v>
      </c>
      <c r="E160" s="323">
        <f t="shared" ref="E160" si="26">0.5*F160</f>
        <v>4</v>
      </c>
      <c r="F160" s="324">
        <v>8</v>
      </c>
      <c r="G160" s="95" t="str">
        <f t="shared" si="21"/>
        <v>1.8</v>
      </c>
      <c r="H160" s="95" t="str">
        <f t="shared" si="21"/>
        <v>2.2</v>
      </c>
      <c r="I160" s="95" t="str">
        <f t="shared" si="21"/>
        <v>2.8</v>
      </c>
      <c r="J160" s="95" t="str">
        <f t="shared" si="21"/>
        <v>3.2</v>
      </c>
      <c r="K160" s="95" t="str">
        <f t="shared" si="21"/>
        <v>4.0</v>
      </c>
      <c r="L160" s="95" t="str">
        <f t="shared" si="21"/>
        <v>4.5</v>
      </c>
      <c r="M160" s="95" t="str">
        <f t="shared" si="21"/>
        <v>5.0</v>
      </c>
      <c r="N160" s="95" t="str">
        <f t="shared" si="21"/>
        <v>5.7</v>
      </c>
      <c r="O160" s="95" t="str">
        <f t="shared" si="21"/>
        <v>6.3</v>
      </c>
      <c r="P160" s="95" t="str">
        <f t="shared" si="21"/>
        <v>7.1</v>
      </c>
      <c r="Q160" s="95" t="str">
        <f t="shared" si="22"/>
        <v>8.0</v>
      </c>
      <c r="R160" s="95" t="str">
        <f t="shared" si="22"/>
        <v>9.0</v>
      </c>
      <c r="S160" s="95" t="str">
        <f t="shared" si="22"/>
        <v>10.1</v>
      </c>
      <c r="T160" s="95" t="str">
        <f t="shared" si="22"/>
        <v>11.3</v>
      </c>
      <c r="U160" s="95" t="str">
        <f t="shared" si="22"/>
        <v>D</v>
      </c>
      <c r="V160" s="95" t="str">
        <f t="shared" si="22"/>
        <v>D</v>
      </c>
      <c r="W160" s="95" t="str">
        <f t="shared" si="22"/>
        <v>D</v>
      </c>
      <c r="X160" s="95" t="str">
        <f t="shared" si="22"/>
        <v>D</v>
      </c>
      <c r="Y160" s="95" t="str">
        <f t="shared" si="22"/>
        <v>D</v>
      </c>
      <c r="Z160" s="95" t="str">
        <f t="shared" si="22"/>
        <v>D</v>
      </c>
      <c r="AA160" s="95" t="str">
        <f t="shared" si="23"/>
        <v>D</v>
      </c>
      <c r="AB160" s="95" t="str">
        <f t="shared" si="23"/>
        <v>D</v>
      </c>
      <c r="AC160" s="95" t="str">
        <f t="shared" si="23"/>
        <v>D</v>
      </c>
      <c r="AD160" s="95" t="str">
        <f t="shared" si="23"/>
        <v>D</v>
      </c>
      <c r="AE160" s="95" t="str">
        <f t="shared" si="23"/>
        <v>D</v>
      </c>
      <c r="AF160" s="95" t="str">
        <f t="shared" si="23"/>
        <v>D</v>
      </c>
      <c r="AG160" s="95" t="str">
        <f t="shared" si="23"/>
        <v>D</v>
      </c>
      <c r="AH160" s="72"/>
    </row>
    <row r="161" spans="1:34" x14ac:dyDescent="0.4">
      <c r="A161" s="29"/>
      <c r="B161" s="104"/>
      <c r="C161" s="328">
        <f t="shared" ref="C161:C162" si="27">E161*3.28084</f>
        <v>13.533465</v>
      </c>
      <c r="D161" s="329">
        <f t="shared" ref="D161:D162" si="28">F161*3.28084</f>
        <v>27.066929999999999</v>
      </c>
      <c r="E161" s="323">
        <f t="shared" ref="E161:E162" si="29">0.5*F161</f>
        <v>4.125</v>
      </c>
      <c r="F161" s="324">
        <v>8.25</v>
      </c>
      <c r="G161" s="95" t="str">
        <f t="shared" si="21"/>
        <v>1.8</v>
      </c>
      <c r="H161" s="95" t="str">
        <f t="shared" si="21"/>
        <v>2.2</v>
      </c>
      <c r="I161" s="95" t="str">
        <f t="shared" si="21"/>
        <v>2.8</v>
      </c>
      <c r="J161" s="95" t="str">
        <f t="shared" si="21"/>
        <v>3.2</v>
      </c>
      <c r="K161" s="95" t="str">
        <f t="shared" si="21"/>
        <v>3.6</v>
      </c>
      <c r="L161" s="95" t="str">
        <f t="shared" si="21"/>
        <v>4.5</v>
      </c>
      <c r="M161" s="95" t="str">
        <f t="shared" si="21"/>
        <v>5.0</v>
      </c>
      <c r="N161" s="95" t="str">
        <f t="shared" si="21"/>
        <v>5.7</v>
      </c>
      <c r="O161" s="95" t="str">
        <f t="shared" si="21"/>
        <v>6.3</v>
      </c>
      <c r="P161" s="95" t="str">
        <f t="shared" si="21"/>
        <v>7.1</v>
      </c>
      <c r="Q161" s="95" t="str">
        <f t="shared" si="22"/>
        <v>8.0</v>
      </c>
      <c r="R161" s="95" t="str">
        <f t="shared" si="22"/>
        <v>9.0</v>
      </c>
      <c r="S161" s="95" t="str">
        <f t="shared" si="22"/>
        <v>10.1</v>
      </c>
      <c r="T161" s="95" t="str">
        <f t="shared" si="22"/>
        <v>11.3</v>
      </c>
      <c r="U161" s="95" t="str">
        <f t="shared" si="22"/>
        <v>D</v>
      </c>
      <c r="V161" s="95" t="str">
        <f t="shared" si="22"/>
        <v>D</v>
      </c>
      <c r="W161" s="95" t="str">
        <f t="shared" si="22"/>
        <v>D</v>
      </c>
      <c r="X161" s="95" t="str">
        <f t="shared" si="22"/>
        <v>D</v>
      </c>
      <c r="Y161" s="95" t="str">
        <f t="shared" si="22"/>
        <v>D</v>
      </c>
      <c r="Z161" s="95" t="str">
        <f t="shared" si="22"/>
        <v>D</v>
      </c>
      <c r="AA161" s="95" t="str">
        <f t="shared" si="23"/>
        <v>D</v>
      </c>
      <c r="AB161" s="95" t="str">
        <f t="shared" si="23"/>
        <v>D</v>
      </c>
      <c r="AC161" s="95" t="str">
        <f t="shared" si="23"/>
        <v>D</v>
      </c>
      <c r="AD161" s="95" t="str">
        <f t="shared" si="23"/>
        <v>D</v>
      </c>
      <c r="AE161" s="95" t="str">
        <f t="shared" si="23"/>
        <v>D</v>
      </c>
      <c r="AF161" s="95" t="str">
        <f t="shared" si="23"/>
        <v>D</v>
      </c>
      <c r="AG161" s="95" t="str">
        <f t="shared" si="23"/>
        <v>D</v>
      </c>
      <c r="AH161" s="72"/>
    </row>
    <row r="162" spans="1:34" x14ac:dyDescent="0.4">
      <c r="A162" s="29"/>
      <c r="B162" s="104"/>
      <c r="C162" s="328">
        <f t="shared" si="27"/>
        <v>13.943569999999999</v>
      </c>
      <c r="D162" s="329">
        <f t="shared" si="28"/>
        <v>27.887139999999999</v>
      </c>
      <c r="E162" s="323">
        <f t="shared" si="29"/>
        <v>4.25</v>
      </c>
      <c r="F162" s="324">
        <v>8.5</v>
      </c>
      <c r="G162" s="95" t="str">
        <f t="shared" si="21"/>
        <v>1.8</v>
      </c>
      <c r="H162" s="95" t="str">
        <f t="shared" si="21"/>
        <v>2.2</v>
      </c>
      <c r="I162" s="95" t="str">
        <f t="shared" si="21"/>
        <v>2.5</v>
      </c>
      <c r="J162" s="95" t="str">
        <f t="shared" si="21"/>
        <v>3.2</v>
      </c>
      <c r="K162" s="95" t="str">
        <f t="shared" si="21"/>
        <v>3.6</v>
      </c>
      <c r="L162" s="95" t="str">
        <f t="shared" si="21"/>
        <v>4.5</v>
      </c>
      <c r="M162" s="95" t="str">
        <f t="shared" si="21"/>
        <v>5.0</v>
      </c>
      <c r="N162" s="95" t="str">
        <f t="shared" si="21"/>
        <v>5.7</v>
      </c>
      <c r="O162" s="95" t="str">
        <f t="shared" si="21"/>
        <v>6.3</v>
      </c>
      <c r="P162" s="95" t="str">
        <f t="shared" si="21"/>
        <v>7.1</v>
      </c>
      <c r="Q162" s="95" t="str">
        <f t="shared" si="22"/>
        <v>8.0</v>
      </c>
      <c r="R162" s="95" t="str">
        <f t="shared" si="22"/>
        <v>9.0</v>
      </c>
      <c r="S162" s="95" t="str">
        <f t="shared" si="22"/>
        <v>10.1</v>
      </c>
      <c r="T162" s="95" t="str">
        <f t="shared" si="22"/>
        <v>10.1</v>
      </c>
      <c r="U162" s="95" t="str">
        <f t="shared" si="22"/>
        <v>D</v>
      </c>
      <c r="V162" s="95" t="str">
        <f t="shared" si="22"/>
        <v>D</v>
      </c>
      <c r="W162" s="95" t="str">
        <f t="shared" si="22"/>
        <v>D</v>
      </c>
      <c r="X162" s="95" t="str">
        <f t="shared" si="22"/>
        <v>D</v>
      </c>
      <c r="Y162" s="95" t="str">
        <f t="shared" si="22"/>
        <v>D</v>
      </c>
      <c r="Z162" s="95" t="str">
        <f t="shared" si="22"/>
        <v>D</v>
      </c>
      <c r="AA162" s="95" t="str">
        <f t="shared" si="23"/>
        <v>D</v>
      </c>
      <c r="AB162" s="95" t="str">
        <f t="shared" si="23"/>
        <v>D</v>
      </c>
      <c r="AC162" s="95" t="str">
        <f t="shared" si="23"/>
        <v>D</v>
      </c>
      <c r="AD162" s="95" t="str">
        <f t="shared" si="23"/>
        <v>D</v>
      </c>
      <c r="AE162" s="95" t="str">
        <f t="shared" si="23"/>
        <v>D</v>
      </c>
      <c r="AF162" s="95" t="str">
        <f t="shared" si="23"/>
        <v>D</v>
      </c>
      <c r="AG162" s="95" t="str">
        <f t="shared" si="23"/>
        <v>D</v>
      </c>
      <c r="AH162" s="72"/>
    </row>
    <row r="163" spans="1:34" x14ac:dyDescent="0.4">
      <c r="A163" s="29"/>
      <c r="B163" s="104"/>
      <c r="C163" s="328">
        <f t="shared" ref="C163:C173" si="30">E163*3.28084</f>
        <v>14.353674999999999</v>
      </c>
      <c r="D163" s="329">
        <f t="shared" ref="D163:D173" si="31">F163*3.28084</f>
        <v>28.707349999999998</v>
      </c>
      <c r="E163" s="323">
        <f t="shared" ref="E163:E173" si="32">0.5*F163</f>
        <v>4.375</v>
      </c>
      <c r="F163" s="324">
        <v>8.75</v>
      </c>
      <c r="G163" s="95" t="str">
        <f t="shared" si="21"/>
        <v>1.8</v>
      </c>
      <c r="H163" s="95" t="str">
        <f t="shared" si="21"/>
        <v>2.0</v>
      </c>
      <c r="I163" s="95" t="str">
        <f t="shared" si="21"/>
        <v>2.5</v>
      </c>
      <c r="J163" s="95" t="str">
        <f t="shared" si="21"/>
        <v>3.2</v>
      </c>
      <c r="K163" s="95" t="str">
        <f t="shared" si="21"/>
        <v>3.6</v>
      </c>
      <c r="L163" s="95" t="str">
        <f t="shared" si="21"/>
        <v>4.0</v>
      </c>
      <c r="M163" s="95" t="str">
        <f t="shared" si="21"/>
        <v>4.5</v>
      </c>
      <c r="N163" s="95" t="str">
        <f t="shared" si="21"/>
        <v>5.7</v>
      </c>
      <c r="O163" s="95" t="str">
        <f t="shared" si="21"/>
        <v>6.3</v>
      </c>
      <c r="P163" s="95" t="str">
        <f t="shared" si="21"/>
        <v>7.1</v>
      </c>
      <c r="Q163" s="95" t="str">
        <f t="shared" si="22"/>
        <v>8.0</v>
      </c>
      <c r="R163" s="95" t="str">
        <f t="shared" si="22"/>
        <v>8.0</v>
      </c>
      <c r="S163" s="95" t="str">
        <f t="shared" si="22"/>
        <v>9.0</v>
      </c>
      <c r="T163" s="95" t="str">
        <f t="shared" si="22"/>
        <v>10.1</v>
      </c>
      <c r="U163" s="95" t="str">
        <f t="shared" si="22"/>
        <v>11.3</v>
      </c>
      <c r="V163" s="95" t="str">
        <f t="shared" si="22"/>
        <v>D</v>
      </c>
      <c r="W163" s="95" t="str">
        <f t="shared" si="22"/>
        <v>D</v>
      </c>
      <c r="X163" s="95" t="str">
        <f t="shared" si="22"/>
        <v>D</v>
      </c>
      <c r="Y163" s="95" t="str">
        <f t="shared" si="22"/>
        <v>D</v>
      </c>
      <c r="Z163" s="95" t="str">
        <f t="shared" si="22"/>
        <v>D</v>
      </c>
      <c r="AA163" s="95" t="str">
        <f t="shared" si="23"/>
        <v>D</v>
      </c>
      <c r="AB163" s="95" t="str">
        <f t="shared" si="23"/>
        <v>D</v>
      </c>
      <c r="AC163" s="95" t="str">
        <f t="shared" si="23"/>
        <v>D</v>
      </c>
      <c r="AD163" s="95" t="str">
        <f t="shared" si="23"/>
        <v>D</v>
      </c>
      <c r="AE163" s="95" t="str">
        <f t="shared" si="23"/>
        <v>D</v>
      </c>
      <c r="AF163" s="95" t="str">
        <f t="shared" si="23"/>
        <v>D</v>
      </c>
      <c r="AG163" s="95" t="str">
        <f t="shared" si="23"/>
        <v>D</v>
      </c>
      <c r="AH163" s="72"/>
    </row>
    <row r="164" spans="1:34" x14ac:dyDescent="0.4">
      <c r="A164" s="29"/>
      <c r="B164" s="104"/>
      <c r="C164" s="328">
        <f t="shared" si="30"/>
        <v>14.763780000000001</v>
      </c>
      <c r="D164" s="329">
        <f t="shared" si="31"/>
        <v>29.527560000000001</v>
      </c>
      <c r="E164" s="323">
        <f t="shared" si="32"/>
        <v>4.5</v>
      </c>
      <c r="F164" s="324">
        <v>9</v>
      </c>
      <c r="G164" s="95" t="str">
        <f t="shared" si="21"/>
        <v>1.6</v>
      </c>
      <c r="H164" s="95" t="str">
        <f t="shared" si="21"/>
        <v>2.0</v>
      </c>
      <c r="I164" s="95" t="str">
        <f t="shared" si="21"/>
        <v>2.5</v>
      </c>
      <c r="J164" s="95" t="str">
        <f t="shared" si="21"/>
        <v>2.8</v>
      </c>
      <c r="K164" s="95" t="str">
        <f t="shared" si="21"/>
        <v>3.6</v>
      </c>
      <c r="L164" s="95" t="str">
        <f t="shared" si="21"/>
        <v>4.0</v>
      </c>
      <c r="M164" s="95" t="str">
        <f t="shared" si="21"/>
        <v>4.5</v>
      </c>
      <c r="N164" s="95" t="str">
        <f t="shared" si="21"/>
        <v>5.0</v>
      </c>
      <c r="O164" s="95" t="str">
        <f t="shared" si="21"/>
        <v>5.7</v>
      </c>
      <c r="P164" s="95" t="str">
        <f t="shared" si="21"/>
        <v>6.3</v>
      </c>
      <c r="Q164" s="95" t="str">
        <f t="shared" si="22"/>
        <v>7.1</v>
      </c>
      <c r="R164" s="95" t="str">
        <f t="shared" si="22"/>
        <v>8.0</v>
      </c>
      <c r="S164" s="95" t="str">
        <f t="shared" si="22"/>
        <v>9.0</v>
      </c>
      <c r="T164" s="95" t="str">
        <f t="shared" si="22"/>
        <v>10.1</v>
      </c>
      <c r="U164" s="95" t="str">
        <f t="shared" si="22"/>
        <v>11.3</v>
      </c>
      <c r="V164" s="95" t="str">
        <f t="shared" si="22"/>
        <v>D</v>
      </c>
      <c r="W164" s="95" t="str">
        <f t="shared" si="22"/>
        <v>D</v>
      </c>
      <c r="X164" s="95" t="str">
        <f t="shared" si="22"/>
        <v>D</v>
      </c>
      <c r="Y164" s="95" t="str">
        <f t="shared" si="22"/>
        <v>D</v>
      </c>
      <c r="Z164" s="95" t="str">
        <f t="shared" si="22"/>
        <v>D</v>
      </c>
      <c r="AA164" s="95" t="str">
        <f t="shared" si="23"/>
        <v>D</v>
      </c>
      <c r="AB164" s="95" t="str">
        <f t="shared" si="23"/>
        <v>D</v>
      </c>
      <c r="AC164" s="95" t="str">
        <f t="shared" si="23"/>
        <v>D</v>
      </c>
      <c r="AD164" s="95" t="str">
        <f t="shared" si="23"/>
        <v>D</v>
      </c>
      <c r="AE164" s="95" t="str">
        <f t="shared" si="23"/>
        <v>D</v>
      </c>
      <c r="AF164" s="95" t="str">
        <f t="shared" si="23"/>
        <v>D</v>
      </c>
      <c r="AG164" s="95" t="str">
        <f t="shared" si="23"/>
        <v>D</v>
      </c>
      <c r="AH164" s="72"/>
    </row>
    <row r="165" spans="1:34" x14ac:dyDescent="0.4">
      <c r="A165" s="29"/>
      <c r="B165" s="104"/>
      <c r="C165" s="328">
        <f t="shared" si="30"/>
        <v>15.173885</v>
      </c>
      <c r="D165" s="329">
        <f t="shared" si="31"/>
        <v>30.347770000000001</v>
      </c>
      <c r="E165" s="323">
        <f t="shared" si="32"/>
        <v>4.625</v>
      </c>
      <c r="F165" s="324">
        <v>9.25</v>
      </c>
      <c r="G165" s="95" t="str">
        <f t="shared" si="21"/>
        <v>1.6</v>
      </c>
      <c r="H165" s="95" t="str">
        <f t="shared" si="21"/>
        <v>2.0</v>
      </c>
      <c r="I165" s="95" t="str">
        <f t="shared" si="21"/>
        <v>2.5</v>
      </c>
      <c r="J165" s="95" t="str">
        <f t="shared" si="21"/>
        <v>2.8</v>
      </c>
      <c r="K165" s="95" t="str">
        <f t="shared" si="21"/>
        <v>3.2</v>
      </c>
      <c r="L165" s="95" t="str">
        <f t="shared" si="21"/>
        <v>4.0</v>
      </c>
      <c r="M165" s="95" t="str">
        <f t="shared" si="21"/>
        <v>4.5</v>
      </c>
      <c r="N165" s="95" t="str">
        <f t="shared" si="21"/>
        <v>5.0</v>
      </c>
      <c r="O165" s="95" t="str">
        <f t="shared" si="21"/>
        <v>5.7</v>
      </c>
      <c r="P165" s="95" t="str">
        <f t="shared" si="21"/>
        <v>6.3</v>
      </c>
      <c r="Q165" s="95" t="str">
        <f t="shared" si="22"/>
        <v>7.1</v>
      </c>
      <c r="R165" s="95" t="str">
        <f t="shared" si="22"/>
        <v>8.0</v>
      </c>
      <c r="S165" s="95" t="str">
        <f t="shared" si="22"/>
        <v>9.0</v>
      </c>
      <c r="T165" s="95" t="str">
        <f t="shared" si="22"/>
        <v>10.1</v>
      </c>
      <c r="U165" s="95" t="str">
        <f t="shared" si="22"/>
        <v>10.1</v>
      </c>
      <c r="V165" s="95" t="str">
        <f t="shared" si="22"/>
        <v>D</v>
      </c>
      <c r="W165" s="95" t="str">
        <f t="shared" si="22"/>
        <v>D</v>
      </c>
      <c r="X165" s="95" t="str">
        <f t="shared" si="22"/>
        <v>D</v>
      </c>
      <c r="Y165" s="95" t="str">
        <f t="shared" si="22"/>
        <v>D</v>
      </c>
      <c r="Z165" s="95" t="str">
        <f t="shared" si="22"/>
        <v>D</v>
      </c>
      <c r="AA165" s="95" t="str">
        <f t="shared" si="23"/>
        <v>D</v>
      </c>
      <c r="AB165" s="95" t="str">
        <f t="shared" si="23"/>
        <v>D</v>
      </c>
      <c r="AC165" s="95" t="str">
        <f t="shared" si="23"/>
        <v>D</v>
      </c>
      <c r="AD165" s="95" t="str">
        <f t="shared" si="23"/>
        <v>D</v>
      </c>
      <c r="AE165" s="95" t="str">
        <f t="shared" si="23"/>
        <v>D</v>
      </c>
      <c r="AF165" s="95" t="str">
        <f t="shared" si="23"/>
        <v>D</v>
      </c>
      <c r="AG165" s="95" t="str">
        <f t="shared" si="23"/>
        <v>D</v>
      </c>
      <c r="AH165" s="72"/>
    </row>
    <row r="166" spans="1:34" x14ac:dyDescent="0.4">
      <c r="A166" s="29"/>
      <c r="B166" s="104"/>
      <c r="C166" s="328">
        <f t="shared" si="30"/>
        <v>15.58399</v>
      </c>
      <c r="D166" s="329">
        <f t="shared" si="31"/>
        <v>31.16798</v>
      </c>
      <c r="E166" s="323">
        <f t="shared" si="32"/>
        <v>4.75</v>
      </c>
      <c r="F166" s="324">
        <v>9.5</v>
      </c>
      <c r="G166" s="95" t="str">
        <f t="shared" si="21"/>
        <v>1.6</v>
      </c>
      <c r="H166" s="95" t="str">
        <f t="shared" si="21"/>
        <v>2.0</v>
      </c>
      <c r="I166" s="95" t="str">
        <f t="shared" si="21"/>
        <v>2.5</v>
      </c>
      <c r="J166" s="95" t="str">
        <f t="shared" si="21"/>
        <v>2.8</v>
      </c>
      <c r="K166" s="95" t="str">
        <f t="shared" si="21"/>
        <v>3.2</v>
      </c>
      <c r="L166" s="95" t="str">
        <f t="shared" si="21"/>
        <v>3.6</v>
      </c>
      <c r="M166" s="95" t="str">
        <f t="shared" si="21"/>
        <v>4.5</v>
      </c>
      <c r="N166" s="95" t="str">
        <f t="shared" si="21"/>
        <v>5.0</v>
      </c>
      <c r="O166" s="95" t="str">
        <f t="shared" si="21"/>
        <v>5.7</v>
      </c>
      <c r="P166" s="95" t="str">
        <f t="shared" si="21"/>
        <v>6.3</v>
      </c>
      <c r="Q166" s="95" t="str">
        <f t="shared" si="22"/>
        <v>7.1</v>
      </c>
      <c r="R166" s="95" t="str">
        <f t="shared" si="22"/>
        <v>8.0</v>
      </c>
      <c r="S166" s="95" t="str">
        <f t="shared" si="22"/>
        <v>9.0</v>
      </c>
      <c r="T166" s="95" t="str">
        <f t="shared" si="22"/>
        <v>9.0</v>
      </c>
      <c r="U166" s="95" t="str">
        <f t="shared" si="22"/>
        <v>10.1</v>
      </c>
      <c r="V166" s="95" t="str">
        <f t="shared" si="22"/>
        <v>11.3</v>
      </c>
      <c r="W166" s="95" t="str">
        <f t="shared" si="22"/>
        <v>D</v>
      </c>
      <c r="X166" s="95" t="str">
        <f t="shared" si="22"/>
        <v>D</v>
      </c>
      <c r="Y166" s="95" t="str">
        <f t="shared" si="22"/>
        <v>D</v>
      </c>
      <c r="Z166" s="95" t="str">
        <f t="shared" si="22"/>
        <v>D</v>
      </c>
      <c r="AA166" s="95" t="str">
        <f t="shared" si="23"/>
        <v>D</v>
      </c>
      <c r="AB166" s="95" t="str">
        <f t="shared" si="23"/>
        <v>D</v>
      </c>
      <c r="AC166" s="95" t="str">
        <f t="shared" si="23"/>
        <v>D</v>
      </c>
      <c r="AD166" s="95" t="str">
        <f t="shared" si="23"/>
        <v>D</v>
      </c>
      <c r="AE166" s="95" t="str">
        <f t="shared" si="23"/>
        <v>D</v>
      </c>
      <c r="AF166" s="95" t="str">
        <f t="shared" si="23"/>
        <v>D</v>
      </c>
      <c r="AG166" s="95" t="str">
        <f t="shared" si="23"/>
        <v>D</v>
      </c>
      <c r="AH166" s="72"/>
    </row>
    <row r="167" spans="1:34" x14ac:dyDescent="0.4">
      <c r="A167" s="29"/>
      <c r="B167" s="104"/>
      <c r="C167" s="328">
        <f t="shared" si="30"/>
        <v>15.994095</v>
      </c>
      <c r="D167" s="329">
        <f t="shared" si="31"/>
        <v>31.988189999999999</v>
      </c>
      <c r="E167" s="323">
        <f t="shared" si="32"/>
        <v>4.875</v>
      </c>
      <c r="F167" s="324">
        <v>9.75</v>
      </c>
      <c r="G167" s="95" t="str">
        <f t="shared" si="21"/>
        <v>1.6</v>
      </c>
      <c r="H167" s="95" t="str">
        <f t="shared" si="21"/>
        <v>1.8</v>
      </c>
      <c r="I167" s="95" t="str">
        <f t="shared" si="21"/>
        <v>2.2</v>
      </c>
      <c r="J167" s="95" t="str">
        <f t="shared" si="21"/>
        <v>2.8</v>
      </c>
      <c r="K167" s="95" t="str">
        <f t="shared" si="21"/>
        <v>3.2</v>
      </c>
      <c r="L167" s="95" t="str">
        <f t="shared" si="21"/>
        <v>3.6</v>
      </c>
      <c r="M167" s="95" t="str">
        <f t="shared" si="21"/>
        <v>4.5</v>
      </c>
      <c r="N167" s="95" t="str">
        <f t="shared" si="21"/>
        <v>5.0</v>
      </c>
      <c r="O167" s="95" t="str">
        <f t="shared" si="21"/>
        <v>5.7</v>
      </c>
      <c r="P167" s="95" t="str">
        <f t="shared" si="21"/>
        <v>6.3</v>
      </c>
      <c r="Q167" s="95" t="str">
        <f t="shared" si="22"/>
        <v>7.1</v>
      </c>
      <c r="R167" s="95" t="str">
        <f t="shared" si="22"/>
        <v>8.0</v>
      </c>
      <c r="S167" s="95" t="str">
        <f t="shared" si="22"/>
        <v>8.0</v>
      </c>
      <c r="T167" s="95" t="str">
        <f t="shared" si="22"/>
        <v>9.0</v>
      </c>
      <c r="U167" s="95" t="str">
        <f t="shared" si="22"/>
        <v>10.1</v>
      </c>
      <c r="V167" s="95" t="str">
        <f t="shared" si="22"/>
        <v>11.3</v>
      </c>
      <c r="W167" s="95" t="str">
        <f t="shared" si="22"/>
        <v>D</v>
      </c>
      <c r="X167" s="95" t="str">
        <f t="shared" si="22"/>
        <v>D</v>
      </c>
      <c r="Y167" s="95" t="str">
        <f t="shared" si="22"/>
        <v>D</v>
      </c>
      <c r="Z167" s="95" t="str">
        <f t="shared" si="22"/>
        <v>D</v>
      </c>
      <c r="AA167" s="95" t="str">
        <f t="shared" si="23"/>
        <v>D</v>
      </c>
      <c r="AB167" s="95" t="str">
        <f t="shared" si="23"/>
        <v>D</v>
      </c>
      <c r="AC167" s="95" t="str">
        <f t="shared" si="23"/>
        <v>D</v>
      </c>
      <c r="AD167" s="95" t="str">
        <f t="shared" si="23"/>
        <v>D</v>
      </c>
      <c r="AE167" s="95" t="str">
        <f t="shared" si="23"/>
        <v>D</v>
      </c>
      <c r="AF167" s="95" t="str">
        <f t="shared" si="23"/>
        <v>D</v>
      </c>
      <c r="AG167" s="95" t="str">
        <f t="shared" si="23"/>
        <v>D</v>
      </c>
      <c r="AH167" s="72"/>
    </row>
    <row r="168" spans="1:34" x14ac:dyDescent="0.4">
      <c r="A168" s="29"/>
      <c r="B168" s="104"/>
      <c r="C168" s="328">
        <f t="shared" si="30"/>
        <v>16.404199999999999</v>
      </c>
      <c r="D168" s="329">
        <f t="shared" si="31"/>
        <v>32.808399999999999</v>
      </c>
      <c r="E168" s="323">
        <f t="shared" si="32"/>
        <v>5</v>
      </c>
      <c r="F168" s="324">
        <v>10</v>
      </c>
      <c r="G168" s="95" t="str">
        <f t="shared" si="21"/>
        <v>1.6</v>
      </c>
      <c r="H168" s="95" t="str">
        <f t="shared" si="21"/>
        <v>1.8</v>
      </c>
      <c r="I168" s="95" t="str">
        <f t="shared" si="21"/>
        <v>2.2</v>
      </c>
      <c r="J168" s="95" t="str">
        <f t="shared" si="21"/>
        <v>2.8</v>
      </c>
      <c r="K168" s="95" t="str">
        <f t="shared" si="21"/>
        <v>3.2</v>
      </c>
      <c r="L168" s="95" t="str">
        <f t="shared" si="21"/>
        <v>3.6</v>
      </c>
      <c r="M168" s="95" t="str">
        <f t="shared" si="21"/>
        <v>4.0</v>
      </c>
      <c r="N168" s="95" t="str">
        <f t="shared" si="21"/>
        <v>4.5</v>
      </c>
      <c r="O168" s="95" t="str">
        <f t="shared" si="21"/>
        <v>5.7</v>
      </c>
      <c r="P168" s="95" t="str">
        <f t="shared" si="21"/>
        <v>5.7</v>
      </c>
      <c r="Q168" s="95" t="str">
        <f t="shared" si="22"/>
        <v>6.3</v>
      </c>
      <c r="R168" s="95" t="str">
        <f t="shared" si="22"/>
        <v>7.1</v>
      </c>
      <c r="S168" s="95" t="str">
        <f t="shared" si="22"/>
        <v>8.0</v>
      </c>
      <c r="T168" s="95" t="str">
        <f t="shared" si="22"/>
        <v>9.0</v>
      </c>
      <c r="U168" s="95" t="str">
        <f t="shared" si="22"/>
        <v>10.1</v>
      </c>
      <c r="V168" s="95" t="str">
        <f t="shared" si="22"/>
        <v>10.1</v>
      </c>
      <c r="W168" s="95" t="str">
        <f t="shared" si="22"/>
        <v>D</v>
      </c>
      <c r="X168" s="95" t="str">
        <f t="shared" si="22"/>
        <v>D</v>
      </c>
      <c r="Y168" s="95" t="str">
        <f t="shared" si="22"/>
        <v>D</v>
      </c>
      <c r="Z168" s="95" t="str">
        <f t="shared" si="22"/>
        <v>D</v>
      </c>
      <c r="AA168" s="95" t="str">
        <f t="shared" si="23"/>
        <v>D</v>
      </c>
      <c r="AB168" s="95" t="str">
        <f t="shared" si="23"/>
        <v>D</v>
      </c>
      <c r="AC168" s="95" t="str">
        <f t="shared" si="23"/>
        <v>D</v>
      </c>
      <c r="AD168" s="95" t="str">
        <f t="shared" si="23"/>
        <v>D</v>
      </c>
      <c r="AE168" s="95" t="str">
        <f t="shared" si="23"/>
        <v>D</v>
      </c>
      <c r="AF168" s="95" t="str">
        <f t="shared" si="23"/>
        <v>D</v>
      </c>
      <c r="AG168" s="95" t="str">
        <f t="shared" si="23"/>
        <v>D</v>
      </c>
      <c r="AH168" s="72"/>
    </row>
    <row r="169" spans="1:34" x14ac:dyDescent="0.4">
      <c r="A169" s="29"/>
      <c r="B169" s="104"/>
      <c r="C169" s="328">
        <f t="shared" si="30"/>
        <v>16.814305000000001</v>
      </c>
      <c r="D169" s="329">
        <f t="shared" si="31"/>
        <v>33.628610000000002</v>
      </c>
      <c r="E169" s="323">
        <f t="shared" si="32"/>
        <v>5.125</v>
      </c>
      <c r="F169" s="324">
        <v>10.25</v>
      </c>
      <c r="G169" s="95" t="str">
        <f t="shared" ref="G169:P178" si="33">IF(((10000-$C169)/$C169/10000/2*(G$128^2/$U$125)/304.8)&gt;(1.4142*$D$83),"D",IF(((10000-$C169)/$C169/10000/2*(G$128^2/$U$125)/304.8)&gt;(28.5*1.061231),"32.0",IF(((10000-$C169)/$C169/10000/2*(G$128^2/$U$125)/304.8)&gt;(25.4*1.061231),"28.5",IF(((10000-$C169)/$C169/10000/2*(G$128^2/$U$125)/304.8)&gt;(22.6*1.061231),"25.4",IF(((10000-$C169)/$C169/10000/2*(G$128^2/$U$125)/304.8)&gt;(20.2*1.061231),"22.6",IF(((10000-$C169)/$C169/10000/2*(G$128^2/$U$125)/304.8)&gt;(18*1.061231),"20.2",IF(((10000-$C169)/$C169/10000/2*(G$128^2/$U$125)/304.8)&gt;(16*1.061231),"18.0",IF(((10000-$C169)/$C169/10000/2*(G$128^2/$U$125)/304.8)&gt;(14.3*1.061231),"16.0",IF(((10000-$C169)/$C169/10000/2*(G$128^2/$U$125)/304.8)&gt;(12.7*1.061231),"14.3",IF(((10000-$C169)/$C169/10000/2*(G$128^2/$U$125)/304.8)&gt;(11.3*1.061231),"12.7",IF(((10000-$C169)/$C169/10000/2*(G$128^2/$U$125)/304.8)&gt;(10.1*1.061231),"11.3",IF(((10000-$C169)/$C169/10000/2*(G$128^2/$U$125)/304.8)&gt;(9*1.061231),"10.1",IF(((10000-$C169)/$C169/10000/2*(G$128^2/$U$125)/304.8)&gt;(8*1.061231),"9.0",IF(((10000-$C169)/$C169/10000/2*(G$128^2/$U$125)/304.8)&gt;(7.1*1.061231),"8.0",IF(((10000-$C169)/$C169/10000/2*(G$128^2/$U$125)/304.8)&gt;(6.3*1.061231),"7.1",IF(((10000-$C169)/$C169/10000/2*(G$128^2/$U$125)/304.8)&gt;(5.7*1.061231),"6.3",IF(((10000-$C169)/$C169/10000/2*(G$128^2/$U$125)/304.8)&gt;(5*1.061231),"5.7",IF(((10000-$C169)/$C169/10000/2*(G$128^2/$U$125)/304.8)&gt;(4.5*1.061231),"5.0",IF(((10000-$C169)/$C169/10000/2*(G$128^2/$U$125)/304.8)&gt;(4*1.061231),"4.5",IF(((10000-$C169)/$C169/10000/2*(G$128^2/$U$125)/304.8)&gt;(3.6*1.061231),"4.0",IF(((10000-$C169)/$C169/10000/2*(G$128^2/$U$125)/304.8)&gt;(3.2*1.061231),"3.6",IF(((10000-$C169)/$C169/10000/2*(G$128^2/$U$125)/304.8)&gt;(2.8*1.061231),"3.2",IF(((10000-$C169)/$C169/10000/2*(G$128^2/$U$125)/304.8)&gt;(2.5*1.061231),"2.8",IF(((10000-$C169)/$C169/10000/2*(G$128^2/$U$125)/304.8)&gt;(2.2*1.061231),"2.5",IF(((10000-$C169)/$C169/10000/2*(G$128^2/$U$125)/304.8)&gt;(2*1.061231),"2.2",IF(((10000-$C169)/$C169/10000/2*(G$128^2/$U$125)/304.8)&gt;(1.8*1.061231),"2.0",IF(((10000-$C169)/$C169/10000/2*(G$128^2/$U$125)/304.8)&gt;(1.6*1.061231),"1.8",IF(((10000-$C169)/$C169/10000/2*(G$128^2/$U$125)/304.8)&gt;(1.4*1.061231),"1.6",IF(((10000-$C169)/$C169/10000/2*(G$128^2/$U$125)/304.8)&gt;(1.3*1.061231),"1.4",IF(((10000-$C169)/$C169/10000/2*(G$128^2/$U$125)/304.8)&gt;(1.1*1.061231),"1.3",IF(((10000-$C169)/$C169/10000/2*(G$128^2/$U$125)/304.8)&gt;(1*1.061231),"1.1",(10000-$C169)/$C169/10000/2*(G$128^2/$U$125)/304.8)))))))))))))))))))))))))))))))</f>
        <v>1.4</v>
      </c>
      <c r="H169" s="95" t="str">
        <f t="shared" si="33"/>
        <v>1.8</v>
      </c>
      <c r="I169" s="95" t="str">
        <f t="shared" si="33"/>
        <v>2.2</v>
      </c>
      <c r="J169" s="95" t="str">
        <f t="shared" si="33"/>
        <v>2.5</v>
      </c>
      <c r="K169" s="95" t="str">
        <f t="shared" si="33"/>
        <v>3.2</v>
      </c>
      <c r="L169" s="95" t="str">
        <f t="shared" si="33"/>
        <v>3.6</v>
      </c>
      <c r="M169" s="95" t="str">
        <f t="shared" si="33"/>
        <v>4.0</v>
      </c>
      <c r="N169" s="95" t="str">
        <f t="shared" si="33"/>
        <v>4.5</v>
      </c>
      <c r="O169" s="95" t="str">
        <f t="shared" si="33"/>
        <v>5.0</v>
      </c>
      <c r="P169" s="95" t="str">
        <f t="shared" si="33"/>
        <v>5.7</v>
      </c>
      <c r="Q169" s="95" t="str">
        <f t="shared" ref="Q169:Z178" si="34">IF(((10000-$C169)/$C169/10000/2*(Q$128^2/$U$125)/304.8)&gt;(1.4142*$D$83),"D",IF(((10000-$C169)/$C169/10000/2*(Q$128^2/$U$125)/304.8)&gt;(28.5*1.061231),"32.0",IF(((10000-$C169)/$C169/10000/2*(Q$128^2/$U$125)/304.8)&gt;(25.4*1.061231),"28.5",IF(((10000-$C169)/$C169/10000/2*(Q$128^2/$U$125)/304.8)&gt;(22.6*1.061231),"25.4",IF(((10000-$C169)/$C169/10000/2*(Q$128^2/$U$125)/304.8)&gt;(20.2*1.061231),"22.6",IF(((10000-$C169)/$C169/10000/2*(Q$128^2/$U$125)/304.8)&gt;(18*1.061231),"20.2",IF(((10000-$C169)/$C169/10000/2*(Q$128^2/$U$125)/304.8)&gt;(16*1.061231),"18.0",IF(((10000-$C169)/$C169/10000/2*(Q$128^2/$U$125)/304.8)&gt;(14.3*1.061231),"16.0",IF(((10000-$C169)/$C169/10000/2*(Q$128^2/$U$125)/304.8)&gt;(12.7*1.061231),"14.3",IF(((10000-$C169)/$C169/10000/2*(Q$128^2/$U$125)/304.8)&gt;(11.3*1.061231),"12.7",IF(((10000-$C169)/$C169/10000/2*(Q$128^2/$U$125)/304.8)&gt;(10.1*1.061231),"11.3",IF(((10000-$C169)/$C169/10000/2*(Q$128^2/$U$125)/304.8)&gt;(9*1.061231),"10.1",IF(((10000-$C169)/$C169/10000/2*(Q$128^2/$U$125)/304.8)&gt;(8*1.061231),"9.0",IF(((10000-$C169)/$C169/10000/2*(Q$128^2/$U$125)/304.8)&gt;(7.1*1.061231),"8.0",IF(((10000-$C169)/$C169/10000/2*(Q$128^2/$U$125)/304.8)&gt;(6.3*1.061231),"7.1",IF(((10000-$C169)/$C169/10000/2*(Q$128^2/$U$125)/304.8)&gt;(5.7*1.061231),"6.3",IF(((10000-$C169)/$C169/10000/2*(Q$128^2/$U$125)/304.8)&gt;(5*1.061231),"5.7",IF(((10000-$C169)/$C169/10000/2*(Q$128^2/$U$125)/304.8)&gt;(4.5*1.061231),"5.0",IF(((10000-$C169)/$C169/10000/2*(Q$128^2/$U$125)/304.8)&gt;(4*1.061231),"4.5",IF(((10000-$C169)/$C169/10000/2*(Q$128^2/$U$125)/304.8)&gt;(3.6*1.061231),"4.0",IF(((10000-$C169)/$C169/10000/2*(Q$128^2/$U$125)/304.8)&gt;(3.2*1.061231),"3.6",IF(((10000-$C169)/$C169/10000/2*(Q$128^2/$U$125)/304.8)&gt;(2.8*1.061231),"3.2",IF(((10000-$C169)/$C169/10000/2*(Q$128^2/$U$125)/304.8)&gt;(2.5*1.061231),"2.8",IF(((10000-$C169)/$C169/10000/2*(Q$128^2/$U$125)/304.8)&gt;(2.2*1.061231),"2.5",IF(((10000-$C169)/$C169/10000/2*(Q$128^2/$U$125)/304.8)&gt;(2*1.061231),"2.2",IF(((10000-$C169)/$C169/10000/2*(Q$128^2/$U$125)/304.8)&gt;(1.8*1.061231),"2.0",IF(((10000-$C169)/$C169/10000/2*(Q$128^2/$U$125)/304.8)&gt;(1.6*1.061231),"1.8",IF(((10000-$C169)/$C169/10000/2*(Q$128^2/$U$125)/304.8)&gt;(1.4*1.061231),"1.6",IF(((10000-$C169)/$C169/10000/2*(Q$128^2/$U$125)/304.8)&gt;(1.3*1.061231),"1.4",IF(((10000-$C169)/$C169/10000/2*(Q$128^2/$U$125)/304.8)&gt;(1.1*1.061231),"1.3",IF(((10000-$C169)/$C169/10000/2*(Q$128^2/$U$125)/304.8)&gt;(1*1.061231),"1.1",(10000-$C169)/$C169/10000/2*(Q$128^2/$U$125)/304.8)))))))))))))))))))))))))))))))</f>
        <v>6.3</v>
      </c>
      <c r="R169" s="95" t="str">
        <f t="shared" si="34"/>
        <v>7.1</v>
      </c>
      <c r="S169" s="95" t="str">
        <f t="shared" si="34"/>
        <v>8.0</v>
      </c>
      <c r="T169" s="95" t="str">
        <f t="shared" si="34"/>
        <v>9.0</v>
      </c>
      <c r="U169" s="95" t="str">
        <f t="shared" si="34"/>
        <v>9.0</v>
      </c>
      <c r="V169" s="95" t="str">
        <f t="shared" si="34"/>
        <v>10.1</v>
      </c>
      <c r="W169" s="95" t="str">
        <f t="shared" si="34"/>
        <v>11.3</v>
      </c>
      <c r="X169" s="95" t="str">
        <f t="shared" si="34"/>
        <v>D</v>
      </c>
      <c r="Y169" s="95" t="str">
        <f t="shared" si="34"/>
        <v>D</v>
      </c>
      <c r="Z169" s="95" t="str">
        <f t="shared" si="34"/>
        <v>D</v>
      </c>
      <c r="AA169" s="95" t="str">
        <f t="shared" ref="AA169:AG178" si="35">IF(((10000-$C169)/$C169/10000/2*(AA$128^2/$U$125)/304.8)&gt;(1.4142*$D$83),"D",IF(((10000-$C169)/$C169/10000/2*(AA$128^2/$U$125)/304.8)&gt;(28.5*1.061231),"32.0",IF(((10000-$C169)/$C169/10000/2*(AA$128^2/$U$125)/304.8)&gt;(25.4*1.061231),"28.5",IF(((10000-$C169)/$C169/10000/2*(AA$128^2/$U$125)/304.8)&gt;(22.6*1.061231),"25.4",IF(((10000-$C169)/$C169/10000/2*(AA$128^2/$U$125)/304.8)&gt;(20.2*1.061231),"22.6",IF(((10000-$C169)/$C169/10000/2*(AA$128^2/$U$125)/304.8)&gt;(18*1.061231),"20.2",IF(((10000-$C169)/$C169/10000/2*(AA$128^2/$U$125)/304.8)&gt;(16*1.061231),"18.0",IF(((10000-$C169)/$C169/10000/2*(AA$128^2/$U$125)/304.8)&gt;(14.3*1.061231),"16.0",IF(((10000-$C169)/$C169/10000/2*(AA$128^2/$U$125)/304.8)&gt;(12.7*1.061231),"14.3",IF(((10000-$C169)/$C169/10000/2*(AA$128^2/$U$125)/304.8)&gt;(11.3*1.061231),"12.7",IF(((10000-$C169)/$C169/10000/2*(AA$128^2/$U$125)/304.8)&gt;(10.1*1.061231),"11.3",IF(((10000-$C169)/$C169/10000/2*(AA$128^2/$U$125)/304.8)&gt;(9*1.061231),"10.1",IF(((10000-$C169)/$C169/10000/2*(AA$128^2/$U$125)/304.8)&gt;(8*1.061231),"9.0",IF(((10000-$C169)/$C169/10000/2*(AA$128^2/$U$125)/304.8)&gt;(7.1*1.061231),"8.0",IF(((10000-$C169)/$C169/10000/2*(AA$128^2/$U$125)/304.8)&gt;(6.3*1.061231),"7.1",IF(((10000-$C169)/$C169/10000/2*(AA$128^2/$U$125)/304.8)&gt;(5.7*1.061231),"6.3",IF(((10000-$C169)/$C169/10000/2*(AA$128^2/$U$125)/304.8)&gt;(5*1.061231),"5.7",IF(((10000-$C169)/$C169/10000/2*(AA$128^2/$U$125)/304.8)&gt;(4.5*1.061231),"5.0",IF(((10000-$C169)/$C169/10000/2*(AA$128^2/$U$125)/304.8)&gt;(4*1.061231),"4.5",IF(((10000-$C169)/$C169/10000/2*(AA$128^2/$U$125)/304.8)&gt;(3.6*1.061231),"4.0",IF(((10000-$C169)/$C169/10000/2*(AA$128^2/$U$125)/304.8)&gt;(3.2*1.061231),"3.6",IF(((10000-$C169)/$C169/10000/2*(AA$128^2/$U$125)/304.8)&gt;(2.8*1.061231),"3.2",IF(((10000-$C169)/$C169/10000/2*(AA$128^2/$U$125)/304.8)&gt;(2.5*1.061231),"2.8",IF(((10000-$C169)/$C169/10000/2*(AA$128^2/$U$125)/304.8)&gt;(2.2*1.061231),"2.5",IF(((10000-$C169)/$C169/10000/2*(AA$128^2/$U$125)/304.8)&gt;(2*1.061231),"2.2",IF(((10000-$C169)/$C169/10000/2*(AA$128^2/$U$125)/304.8)&gt;(1.8*1.061231),"2.0",IF(((10000-$C169)/$C169/10000/2*(AA$128^2/$U$125)/304.8)&gt;(1.6*1.061231),"1.8",IF(((10000-$C169)/$C169/10000/2*(AA$128^2/$U$125)/304.8)&gt;(1.4*1.061231),"1.6",IF(((10000-$C169)/$C169/10000/2*(AA$128^2/$U$125)/304.8)&gt;(1.3*1.061231),"1.4",IF(((10000-$C169)/$C169/10000/2*(AA$128^2/$U$125)/304.8)&gt;(1.1*1.061231),"1.3",IF(((10000-$C169)/$C169/10000/2*(AA$128^2/$U$125)/304.8)&gt;(1*1.061231),"1.1",(10000-$C169)/$C169/10000/2*(AA$128^2/$U$125)/304.8)))))))))))))))))))))))))))))))</f>
        <v>D</v>
      </c>
      <c r="AB169" s="95" t="str">
        <f t="shared" si="35"/>
        <v>D</v>
      </c>
      <c r="AC169" s="95" t="str">
        <f t="shared" si="35"/>
        <v>D</v>
      </c>
      <c r="AD169" s="95" t="str">
        <f t="shared" si="35"/>
        <v>D</v>
      </c>
      <c r="AE169" s="95" t="str">
        <f t="shared" si="35"/>
        <v>D</v>
      </c>
      <c r="AF169" s="95" t="str">
        <f t="shared" si="35"/>
        <v>D</v>
      </c>
      <c r="AG169" s="95" t="str">
        <f t="shared" si="35"/>
        <v>D</v>
      </c>
      <c r="AH169" s="72"/>
    </row>
    <row r="170" spans="1:34" x14ac:dyDescent="0.4">
      <c r="A170" s="29"/>
      <c r="B170" s="104"/>
      <c r="C170" s="328">
        <f t="shared" si="30"/>
        <v>17.224409999999999</v>
      </c>
      <c r="D170" s="329">
        <f t="shared" si="31"/>
        <v>34.448819999999998</v>
      </c>
      <c r="E170" s="323">
        <f t="shared" si="32"/>
        <v>5.25</v>
      </c>
      <c r="F170" s="324">
        <v>10.5</v>
      </c>
      <c r="G170" s="95" t="str">
        <f t="shared" si="33"/>
        <v>1.4</v>
      </c>
      <c r="H170" s="95" t="str">
        <f t="shared" si="33"/>
        <v>1.8</v>
      </c>
      <c r="I170" s="95" t="str">
        <f t="shared" si="33"/>
        <v>2.2</v>
      </c>
      <c r="J170" s="95" t="str">
        <f t="shared" si="33"/>
        <v>2.5</v>
      </c>
      <c r="K170" s="95" t="str">
        <f t="shared" si="33"/>
        <v>3.2</v>
      </c>
      <c r="L170" s="95" t="str">
        <f t="shared" si="33"/>
        <v>3.6</v>
      </c>
      <c r="M170" s="95" t="str">
        <f t="shared" si="33"/>
        <v>4.0</v>
      </c>
      <c r="N170" s="95" t="str">
        <f t="shared" si="33"/>
        <v>4.5</v>
      </c>
      <c r="O170" s="95" t="str">
        <f t="shared" si="33"/>
        <v>5.0</v>
      </c>
      <c r="P170" s="95" t="str">
        <f t="shared" si="33"/>
        <v>5.7</v>
      </c>
      <c r="Q170" s="95" t="str">
        <f t="shared" si="34"/>
        <v>6.3</v>
      </c>
      <c r="R170" s="95" t="str">
        <f t="shared" si="34"/>
        <v>7.1</v>
      </c>
      <c r="S170" s="95" t="str">
        <f t="shared" si="34"/>
        <v>8.0</v>
      </c>
      <c r="T170" s="95" t="str">
        <f t="shared" si="34"/>
        <v>9.0</v>
      </c>
      <c r="U170" s="95" t="str">
        <f t="shared" si="34"/>
        <v>9.0</v>
      </c>
      <c r="V170" s="95" t="str">
        <f t="shared" si="34"/>
        <v>10.1</v>
      </c>
      <c r="W170" s="95" t="str">
        <f t="shared" si="34"/>
        <v>11.3</v>
      </c>
      <c r="X170" s="95" t="str">
        <f t="shared" si="34"/>
        <v>D</v>
      </c>
      <c r="Y170" s="95" t="str">
        <f t="shared" si="34"/>
        <v>D</v>
      </c>
      <c r="Z170" s="95" t="str">
        <f t="shared" si="34"/>
        <v>D</v>
      </c>
      <c r="AA170" s="95" t="str">
        <f t="shared" si="35"/>
        <v>D</v>
      </c>
      <c r="AB170" s="95" t="str">
        <f t="shared" si="35"/>
        <v>D</v>
      </c>
      <c r="AC170" s="95" t="str">
        <f t="shared" si="35"/>
        <v>D</v>
      </c>
      <c r="AD170" s="95" t="str">
        <f t="shared" si="35"/>
        <v>D</v>
      </c>
      <c r="AE170" s="95" t="str">
        <f t="shared" si="35"/>
        <v>D</v>
      </c>
      <c r="AF170" s="95" t="str">
        <f t="shared" si="35"/>
        <v>D</v>
      </c>
      <c r="AG170" s="95" t="str">
        <f t="shared" si="35"/>
        <v>D</v>
      </c>
      <c r="AH170" s="72"/>
    </row>
    <row r="171" spans="1:34" x14ac:dyDescent="0.4">
      <c r="A171" s="29"/>
      <c r="B171" s="104"/>
      <c r="C171" s="328">
        <f t="shared" si="30"/>
        <v>17.634515</v>
      </c>
      <c r="D171" s="329">
        <f t="shared" si="31"/>
        <v>35.269030000000001</v>
      </c>
      <c r="E171" s="323">
        <f t="shared" si="32"/>
        <v>5.375</v>
      </c>
      <c r="F171" s="324">
        <v>10.75</v>
      </c>
      <c r="G171" s="95" t="str">
        <f t="shared" si="33"/>
        <v>1.4</v>
      </c>
      <c r="H171" s="95" t="str">
        <f t="shared" si="33"/>
        <v>1.8</v>
      </c>
      <c r="I171" s="95" t="str">
        <f t="shared" si="33"/>
        <v>2.0</v>
      </c>
      <c r="J171" s="95" t="str">
        <f t="shared" si="33"/>
        <v>2.5</v>
      </c>
      <c r="K171" s="95" t="str">
        <f t="shared" si="33"/>
        <v>2.8</v>
      </c>
      <c r="L171" s="95" t="str">
        <f t="shared" si="33"/>
        <v>3.2</v>
      </c>
      <c r="M171" s="95" t="str">
        <f t="shared" si="33"/>
        <v>4.0</v>
      </c>
      <c r="N171" s="95" t="str">
        <f t="shared" si="33"/>
        <v>4.5</v>
      </c>
      <c r="O171" s="95" t="str">
        <f t="shared" si="33"/>
        <v>5.0</v>
      </c>
      <c r="P171" s="95" t="str">
        <f t="shared" si="33"/>
        <v>5.7</v>
      </c>
      <c r="Q171" s="95" t="str">
        <f t="shared" si="34"/>
        <v>6.3</v>
      </c>
      <c r="R171" s="95" t="str">
        <f t="shared" si="34"/>
        <v>7.1</v>
      </c>
      <c r="S171" s="95" t="str">
        <f t="shared" si="34"/>
        <v>8.0</v>
      </c>
      <c r="T171" s="95" t="str">
        <f t="shared" si="34"/>
        <v>8.0</v>
      </c>
      <c r="U171" s="95" t="str">
        <f t="shared" si="34"/>
        <v>9.0</v>
      </c>
      <c r="V171" s="95" t="str">
        <f t="shared" si="34"/>
        <v>10.1</v>
      </c>
      <c r="W171" s="95" t="str">
        <f t="shared" si="34"/>
        <v>11.3</v>
      </c>
      <c r="X171" s="95" t="str">
        <f t="shared" si="34"/>
        <v>D</v>
      </c>
      <c r="Y171" s="95" t="str">
        <f t="shared" si="34"/>
        <v>D</v>
      </c>
      <c r="Z171" s="95" t="str">
        <f t="shared" si="34"/>
        <v>D</v>
      </c>
      <c r="AA171" s="95" t="str">
        <f t="shared" si="35"/>
        <v>D</v>
      </c>
      <c r="AB171" s="95" t="str">
        <f t="shared" si="35"/>
        <v>D</v>
      </c>
      <c r="AC171" s="95" t="str">
        <f t="shared" si="35"/>
        <v>D</v>
      </c>
      <c r="AD171" s="95" t="str">
        <f t="shared" si="35"/>
        <v>D</v>
      </c>
      <c r="AE171" s="95" t="str">
        <f t="shared" si="35"/>
        <v>D</v>
      </c>
      <c r="AF171" s="95" t="str">
        <f t="shared" si="35"/>
        <v>D</v>
      </c>
      <c r="AG171" s="95" t="str">
        <f t="shared" si="35"/>
        <v>D</v>
      </c>
      <c r="AH171" s="72"/>
    </row>
    <row r="172" spans="1:34" x14ac:dyDescent="0.4">
      <c r="A172" s="29"/>
      <c r="B172" s="104"/>
      <c r="C172" s="328">
        <f t="shared" si="30"/>
        <v>18.044619999999998</v>
      </c>
      <c r="D172" s="329">
        <f t="shared" si="31"/>
        <v>36.089239999999997</v>
      </c>
      <c r="E172" s="323">
        <f t="shared" si="32"/>
        <v>5.5</v>
      </c>
      <c r="F172" s="324">
        <v>11</v>
      </c>
      <c r="G172" s="95" t="str">
        <f t="shared" si="33"/>
        <v>1.3</v>
      </c>
      <c r="H172" s="95" t="str">
        <f t="shared" si="33"/>
        <v>1.6</v>
      </c>
      <c r="I172" s="95" t="str">
        <f t="shared" si="33"/>
        <v>2.0</v>
      </c>
      <c r="J172" s="95" t="str">
        <f t="shared" si="33"/>
        <v>2.5</v>
      </c>
      <c r="K172" s="95" t="str">
        <f t="shared" si="33"/>
        <v>2.8</v>
      </c>
      <c r="L172" s="95" t="str">
        <f t="shared" si="33"/>
        <v>3.2</v>
      </c>
      <c r="M172" s="95" t="str">
        <f t="shared" si="33"/>
        <v>3.6</v>
      </c>
      <c r="N172" s="95" t="str">
        <f t="shared" si="33"/>
        <v>4.5</v>
      </c>
      <c r="O172" s="95" t="str">
        <f t="shared" si="33"/>
        <v>5.0</v>
      </c>
      <c r="P172" s="95" t="str">
        <f t="shared" si="33"/>
        <v>5.7</v>
      </c>
      <c r="Q172" s="95" t="str">
        <f t="shared" si="34"/>
        <v>6.3</v>
      </c>
      <c r="R172" s="95" t="str">
        <f t="shared" si="34"/>
        <v>7.1</v>
      </c>
      <c r="S172" s="95" t="str">
        <f t="shared" si="34"/>
        <v>7.1</v>
      </c>
      <c r="T172" s="95" t="str">
        <f t="shared" si="34"/>
        <v>8.0</v>
      </c>
      <c r="U172" s="95" t="str">
        <f t="shared" si="34"/>
        <v>9.0</v>
      </c>
      <c r="V172" s="95" t="str">
        <f t="shared" si="34"/>
        <v>10.1</v>
      </c>
      <c r="W172" s="95" t="str">
        <f t="shared" si="34"/>
        <v>10.1</v>
      </c>
      <c r="X172" s="95" t="str">
        <f t="shared" si="34"/>
        <v>D</v>
      </c>
      <c r="Y172" s="95" t="str">
        <f t="shared" si="34"/>
        <v>D</v>
      </c>
      <c r="Z172" s="95" t="str">
        <f t="shared" si="34"/>
        <v>D</v>
      </c>
      <c r="AA172" s="95" t="str">
        <f t="shared" si="35"/>
        <v>D</v>
      </c>
      <c r="AB172" s="95" t="str">
        <f t="shared" si="35"/>
        <v>D</v>
      </c>
      <c r="AC172" s="95" t="str">
        <f t="shared" si="35"/>
        <v>D</v>
      </c>
      <c r="AD172" s="95" t="str">
        <f t="shared" si="35"/>
        <v>D</v>
      </c>
      <c r="AE172" s="95" t="str">
        <f t="shared" si="35"/>
        <v>D</v>
      </c>
      <c r="AF172" s="95" t="str">
        <f t="shared" si="35"/>
        <v>D</v>
      </c>
      <c r="AG172" s="95" t="str">
        <f t="shared" si="35"/>
        <v>D</v>
      </c>
      <c r="AH172" s="72"/>
    </row>
    <row r="173" spans="1:34" x14ac:dyDescent="0.4">
      <c r="A173" s="29"/>
      <c r="B173" s="104"/>
      <c r="C173" s="328">
        <f t="shared" si="30"/>
        <v>18.454725</v>
      </c>
      <c r="D173" s="329">
        <f t="shared" si="31"/>
        <v>36.90945</v>
      </c>
      <c r="E173" s="323">
        <f t="shared" si="32"/>
        <v>5.625</v>
      </c>
      <c r="F173" s="324">
        <v>11.25</v>
      </c>
      <c r="G173" s="95" t="str">
        <f t="shared" si="33"/>
        <v>1.3</v>
      </c>
      <c r="H173" s="95" t="str">
        <f t="shared" si="33"/>
        <v>1.6</v>
      </c>
      <c r="I173" s="95" t="str">
        <f t="shared" si="33"/>
        <v>2.0</v>
      </c>
      <c r="J173" s="95" t="str">
        <f t="shared" si="33"/>
        <v>2.5</v>
      </c>
      <c r="K173" s="95" t="str">
        <f t="shared" si="33"/>
        <v>2.8</v>
      </c>
      <c r="L173" s="95" t="str">
        <f t="shared" si="33"/>
        <v>3.2</v>
      </c>
      <c r="M173" s="95" t="str">
        <f t="shared" si="33"/>
        <v>3.6</v>
      </c>
      <c r="N173" s="95" t="str">
        <f t="shared" si="33"/>
        <v>4.0</v>
      </c>
      <c r="O173" s="95" t="str">
        <f t="shared" si="33"/>
        <v>4.5</v>
      </c>
      <c r="P173" s="95" t="str">
        <f t="shared" si="33"/>
        <v>5.7</v>
      </c>
      <c r="Q173" s="95" t="str">
        <f t="shared" si="34"/>
        <v>5.7</v>
      </c>
      <c r="R173" s="95" t="str">
        <f t="shared" si="34"/>
        <v>6.3</v>
      </c>
      <c r="S173" s="95" t="str">
        <f t="shared" si="34"/>
        <v>7.1</v>
      </c>
      <c r="T173" s="95" t="str">
        <f t="shared" si="34"/>
        <v>8.0</v>
      </c>
      <c r="U173" s="95" t="str">
        <f t="shared" si="34"/>
        <v>9.0</v>
      </c>
      <c r="V173" s="95" t="str">
        <f t="shared" si="34"/>
        <v>9.0</v>
      </c>
      <c r="W173" s="95" t="str">
        <f t="shared" si="34"/>
        <v>10.1</v>
      </c>
      <c r="X173" s="95" t="str">
        <f t="shared" si="34"/>
        <v>11.3</v>
      </c>
      <c r="Y173" s="95" t="str">
        <f t="shared" si="34"/>
        <v>D</v>
      </c>
      <c r="Z173" s="95" t="str">
        <f t="shared" si="34"/>
        <v>D</v>
      </c>
      <c r="AA173" s="95" t="str">
        <f t="shared" si="35"/>
        <v>D</v>
      </c>
      <c r="AB173" s="95" t="str">
        <f t="shared" si="35"/>
        <v>D</v>
      </c>
      <c r="AC173" s="95" t="str">
        <f t="shared" si="35"/>
        <v>D</v>
      </c>
      <c r="AD173" s="95" t="str">
        <f t="shared" si="35"/>
        <v>D</v>
      </c>
      <c r="AE173" s="95" t="str">
        <f t="shared" si="35"/>
        <v>D</v>
      </c>
      <c r="AF173" s="95" t="str">
        <f t="shared" si="35"/>
        <v>D</v>
      </c>
      <c r="AG173" s="95" t="str">
        <f t="shared" si="35"/>
        <v>D</v>
      </c>
      <c r="AH173" s="72"/>
    </row>
    <row r="174" spans="1:34" x14ac:dyDescent="0.4">
      <c r="A174" s="29"/>
      <c r="B174" s="104"/>
      <c r="C174" s="328">
        <f t="shared" ref="C174:C192" si="36">E174*3.28084</f>
        <v>18.864830000000001</v>
      </c>
      <c r="D174" s="329">
        <f t="shared" ref="D174:D192" si="37">F174*3.28084</f>
        <v>37.729660000000003</v>
      </c>
      <c r="E174" s="323">
        <f t="shared" ref="E174:E192" si="38">0.5*F174</f>
        <v>5.75</v>
      </c>
      <c r="F174" s="324">
        <v>11.5</v>
      </c>
      <c r="G174" s="95" t="str">
        <f t="shared" si="33"/>
        <v>1.3</v>
      </c>
      <c r="H174" s="95" t="str">
        <f t="shared" si="33"/>
        <v>1.6</v>
      </c>
      <c r="I174" s="95" t="str">
        <f t="shared" si="33"/>
        <v>2.0</v>
      </c>
      <c r="J174" s="95" t="str">
        <f t="shared" si="33"/>
        <v>2.2</v>
      </c>
      <c r="K174" s="95" t="str">
        <f t="shared" si="33"/>
        <v>2.8</v>
      </c>
      <c r="L174" s="95" t="str">
        <f t="shared" si="33"/>
        <v>3.2</v>
      </c>
      <c r="M174" s="95" t="str">
        <f t="shared" si="33"/>
        <v>3.6</v>
      </c>
      <c r="N174" s="95" t="str">
        <f t="shared" si="33"/>
        <v>4.0</v>
      </c>
      <c r="O174" s="95" t="str">
        <f t="shared" si="33"/>
        <v>4.5</v>
      </c>
      <c r="P174" s="95" t="str">
        <f t="shared" si="33"/>
        <v>5.0</v>
      </c>
      <c r="Q174" s="95" t="str">
        <f t="shared" si="34"/>
        <v>5.7</v>
      </c>
      <c r="R174" s="95" t="str">
        <f t="shared" si="34"/>
        <v>6.3</v>
      </c>
      <c r="S174" s="95" t="str">
        <f t="shared" si="34"/>
        <v>7.1</v>
      </c>
      <c r="T174" s="95" t="str">
        <f t="shared" si="34"/>
        <v>8.0</v>
      </c>
      <c r="U174" s="95" t="str">
        <f t="shared" si="34"/>
        <v>9.0</v>
      </c>
      <c r="V174" s="95" t="str">
        <f t="shared" si="34"/>
        <v>9.0</v>
      </c>
      <c r="W174" s="95" t="str">
        <f t="shared" si="34"/>
        <v>10.1</v>
      </c>
      <c r="X174" s="95" t="str">
        <f t="shared" si="34"/>
        <v>11.3</v>
      </c>
      <c r="Y174" s="95" t="str">
        <f t="shared" si="34"/>
        <v>D</v>
      </c>
      <c r="Z174" s="95" t="str">
        <f t="shared" si="34"/>
        <v>D</v>
      </c>
      <c r="AA174" s="95" t="str">
        <f t="shared" si="35"/>
        <v>D</v>
      </c>
      <c r="AB174" s="95" t="str">
        <f t="shared" si="35"/>
        <v>D</v>
      </c>
      <c r="AC174" s="95" t="str">
        <f t="shared" si="35"/>
        <v>D</v>
      </c>
      <c r="AD174" s="95" t="str">
        <f t="shared" si="35"/>
        <v>D</v>
      </c>
      <c r="AE174" s="95" t="str">
        <f t="shared" si="35"/>
        <v>D</v>
      </c>
      <c r="AF174" s="95" t="str">
        <f t="shared" si="35"/>
        <v>D</v>
      </c>
      <c r="AG174" s="95" t="str">
        <f t="shared" si="35"/>
        <v>D</v>
      </c>
      <c r="AH174" s="72"/>
    </row>
    <row r="175" spans="1:34" x14ac:dyDescent="0.4">
      <c r="A175" s="29"/>
      <c r="B175" s="104"/>
      <c r="C175" s="328">
        <f t="shared" si="36"/>
        <v>19.274934999999999</v>
      </c>
      <c r="D175" s="329">
        <f t="shared" si="37"/>
        <v>38.549869999999999</v>
      </c>
      <c r="E175" s="323">
        <f t="shared" si="38"/>
        <v>5.875</v>
      </c>
      <c r="F175" s="324">
        <v>11.75</v>
      </c>
      <c r="G175" s="95" t="str">
        <f t="shared" si="33"/>
        <v>1.3</v>
      </c>
      <c r="H175" s="95" t="str">
        <f t="shared" si="33"/>
        <v>1.6</v>
      </c>
      <c r="I175" s="95" t="str">
        <f t="shared" si="33"/>
        <v>1.8</v>
      </c>
      <c r="J175" s="95" t="str">
        <f t="shared" si="33"/>
        <v>2.2</v>
      </c>
      <c r="K175" s="95" t="str">
        <f t="shared" si="33"/>
        <v>2.8</v>
      </c>
      <c r="L175" s="95" t="str">
        <f t="shared" si="33"/>
        <v>3.2</v>
      </c>
      <c r="M175" s="95" t="str">
        <f t="shared" si="33"/>
        <v>3.6</v>
      </c>
      <c r="N175" s="95" t="str">
        <f t="shared" si="33"/>
        <v>4.0</v>
      </c>
      <c r="O175" s="95" t="str">
        <f t="shared" si="33"/>
        <v>4.5</v>
      </c>
      <c r="P175" s="95" t="str">
        <f t="shared" si="33"/>
        <v>5.0</v>
      </c>
      <c r="Q175" s="95" t="str">
        <f t="shared" si="34"/>
        <v>5.7</v>
      </c>
      <c r="R175" s="95" t="str">
        <f t="shared" si="34"/>
        <v>6.3</v>
      </c>
      <c r="S175" s="95" t="str">
        <f t="shared" si="34"/>
        <v>7.1</v>
      </c>
      <c r="T175" s="95" t="str">
        <f t="shared" si="34"/>
        <v>8.0</v>
      </c>
      <c r="U175" s="95" t="str">
        <f t="shared" si="34"/>
        <v>8.0</v>
      </c>
      <c r="V175" s="95" t="str">
        <f t="shared" si="34"/>
        <v>9.0</v>
      </c>
      <c r="W175" s="95" t="str">
        <f t="shared" si="34"/>
        <v>10.1</v>
      </c>
      <c r="X175" s="95" t="str">
        <f t="shared" si="34"/>
        <v>10.1</v>
      </c>
      <c r="Y175" s="95" t="str">
        <f t="shared" si="34"/>
        <v>D</v>
      </c>
      <c r="Z175" s="95" t="str">
        <f t="shared" si="34"/>
        <v>D</v>
      </c>
      <c r="AA175" s="95" t="str">
        <f t="shared" si="35"/>
        <v>D</v>
      </c>
      <c r="AB175" s="95" t="str">
        <f t="shared" si="35"/>
        <v>D</v>
      </c>
      <c r="AC175" s="95" t="str">
        <f t="shared" si="35"/>
        <v>D</v>
      </c>
      <c r="AD175" s="95" t="str">
        <f t="shared" si="35"/>
        <v>D</v>
      </c>
      <c r="AE175" s="95" t="str">
        <f t="shared" si="35"/>
        <v>D</v>
      </c>
      <c r="AF175" s="95" t="str">
        <f t="shared" si="35"/>
        <v>D</v>
      </c>
      <c r="AG175" s="95" t="str">
        <f t="shared" si="35"/>
        <v>D</v>
      </c>
      <c r="AH175" s="72"/>
    </row>
    <row r="176" spans="1:34" x14ac:dyDescent="0.4">
      <c r="A176" s="29"/>
      <c r="B176" s="104"/>
      <c r="C176" s="328">
        <f t="shared" si="36"/>
        <v>19.685040000000001</v>
      </c>
      <c r="D176" s="329">
        <f t="shared" si="37"/>
        <v>39.370080000000002</v>
      </c>
      <c r="E176" s="323">
        <f t="shared" si="38"/>
        <v>6</v>
      </c>
      <c r="F176" s="324">
        <v>12</v>
      </c>
      <c r="G176" s="95" t="str">
        <f t="shared" si="33"/>
        <v>1.3</v>
      </c>
      <c r="H176" s="95" t="str">
        <f t="shared" si="33"/>
        <v>1.6</v>
      </c>
      <c r="I176" s="95" t="str">
        <f t="shared" si="33"/>
        <v>1.8</v>
      </c>
      <c r="J176" s="95" t="str">
        <f t="shared" si="33"/>
        <v>2.2</v>
      </c>
      <c r="K176" s="95" t="str">
        <f t="shared" si="33"/>
        <v>2.5</v>
      </c>
      <c r="L176" s="95" t="str">
        <f t="shared" si="33"/>
        <v>3.2</v>
      </c>
      <c r="M176" s="95" t="str">
        <f t="shared" si="33"/>
        <v>3.6</v>
      </c>
      <c r="N176" s="95" t="str">
        <f t="shared" si="33"/>
        <v>4.0</v>
      </c>
      <c r="O176" s="95" t="str">
        <f t="shared" si="33"/>
        <v>4.5</v>
      </c>
      <c r="P176" s="95" t="str">
        <f t="shared" si="33"/>
        <v>5.0</v>
      </c>
      <c r="Q176" s="95" t="str">
        <f t="shared" si="34"/>
        <v>5.7</v>
      </c>
      <c r="R176" s="95" t="str">
        <f t="shared" si="34"/>
        <v>6.3</v>
      </c>
      <c r="S176" s="95" t="str">
        <f t="shared" si="34"/>
        <v>7.1</v>
      </c>
      <c r="T176" s="95" t="str">
        <f t="shared" si="34"/>
        <v>7.1</v>
      </c>
      <c r="U176" s="95" t="str">
        <f t="shared" si="34"/>
        <v>8.0</v>
      </c>
      <c r="V176" s="95" t="str">
        <f t="shared" si="34"/>
        <v>9.0</v>
      </c>
      <c r="W176" s="95" t="str">
        <f t="shared" si="34"/>
        <v>10.1</v>
      </c>
      <c r="X176" s="95" t="str">
        <f t="shared" si="34"/>
        <v>10.1</v>
      </c>
      <c r="Y176" s="95" t="str">
        <f t="shared" si="34"/>
        <v>11.3</v>
      </c>
      <c r="Z176" s="95" t="str">
        <f t="shared" si="34"/>
        <v>D</v>
      </c>
      <c r="AA176" s="95" t="str">
        <f t="shared" si="35"/>
        <v>D</v>
      </c>
      <c r="AB176" s="95" t="str">
        <f t="shared" si="35"/>
        <v>D</v>
      </c>
      <c r="AC176" s="95" t="str">
        <f t="shared" si="35"/>
        <v>D</v>
      </c>
      <c r="AD176" s="95" t="str">
        <f t="shared" si="35"/>
        <v>D</v>
      </c>
      <c r="AE176" s="95" t="str">
        <f t="shared" si="35"/>
        <v>D</v>
      </c>
      <c r="AF176" s="95" t="str">
        <f t="shared" si="35"/>
        <v>D</v>
      </c>
      <c r="AG176" s="95" t="str">
        <f t="shared" si="35"/>
        <v>D</v>
      </c>
      <c r="AH176" s="72"/>
    </row>
    <row r="177" spans="1:34" x14ac:dyDescent="0.4">
      <c r="A177" s="29"/>
      <c r="B177" s="104"/>
      <c r="C177" s="328">
        <f t="shared" si="36"/>
        <v>20.095144999999999</v>
      </c>
      <c r="D177" s="329">
        <f t="shared" si="37"/>
        <v>40.190289999999997</v>
      </c>
      <c r="E177" s="323">
        <f t="shared" si="38"/>
        <v>6.125</v>
      </c>
      <c r="F177" s="324">
        <v>12.25</v>
      </c>
      <c r="G177" s="95" t="str">
        <f t="shared" si="33"/>
        <v>1.3</v>
      </c>
      <c r="H177" s="95" t="str">
        <f t="shared" si="33"/>
        <v>1.6</v>
      </c>
      <c r="I177" s="95" t="str">
        <f t="shared" si="33"/>
        <v>1.8</v>
      </c>
      <c r="J177" s="95" t="str">
        <f t="shared" si="33"/>
        <v>2.2</v>
      </c>
      <c r="K177" s="95" t="str">
        <f t="shared" si="33"/>
        <v>2.5</v>
      </c>
      <c r="L177" s="95" t="str">
        <f t="shared" si="33"/>
        <v>2.8</v>
      </c>
      <c r="M177" s="95" t="str">
        <f t="shared" si="33"/>
        <v>3.2</v>
      </c>
      <c r="N177" s="95" t="str">
        <f t="shared" si="33"/>
        <v>4.0</v>
      </c>
      <c r="O177" s="95" t="str">
        <f t="shared" si="33"/>
        <v>4.5</v>
      </c>
      <c r="P177" s="95" t="str">
        <f t="shared" si="33"/>
        <v>5.0</v>
      </c>
      <c r="Q177" s="95" t="str">
        <f t="shared" si="34"/>
        <v>5.7</v>
      </c>
      <c r="R177" s="95" t="str">
        <f t="shared" si="34"/>
        <v>5.7</v>
      </c>
      <c r="S177" s="95" t="str">
        <f t="shared" si="34"/>
        <v>6.3</v>
      </c>
      <c r="T177" s="95" t="str">
        <f t="shared" si="34"/>
        <v>7.1</v>
      </c>
      <c r="U177" s="95" t="str">
        <f t="shared" si="34"/>
        <v>8.0</v>
      </c>
      <c r="V177" s="95" t="str">
        <f t="shared" si="34"/>
        <v>9.0</v>
      </c>
      <c r="W177" s="95" t="str">
        <f t="shared" si="34"/>
        <v>9.0</v>
      </c>
      <c r="X177" s="95" t="str">
        <f t="shared" si="34"/>
        <v>10.1</v>
      </c>
      <c r="Y177" s="95" t="str">
        <f t="shared" si="34"/>
        <v>11.3</v>
      </c>
      <c r="Z177" s="95" t="str">
        <f t="shared" si="34"/>
        <v>D</v>
      </c>
      <c r="AA177" s="95" t="str">
        <f t="shared" si="35"/>
        <v>D</v>
      </c>
      <c r="AB177" s="95" t="str">
        <f t="shared" si="35"/>
        <v>D</v>
      </c>
      <c r="AC177" s="95" t="str">
        <f t="shared" si="35"/>
        <v>D</v>
      </c>
      <c r="AD177" s="95" t="str">
        <f t="shared" si="35"/>
        <v>D</v>
      </c>
      <c r="AE177" s="95" t="str">
        <f t="shared" si="35"/>
        <v>D</v>
      </c>
      <c r="AF177" s="95" t="str">
        <f t="shared" si="35"/>
        <v>D</v>
      </c>
      <c r="AG177" s="95" t="str">
        <f t="shared" si="35"/>
        <v>D</v>
      </c>
      <c r="AH177" s="72"/>
    </row>
    <row r="178" spans="1:34" x14ac:dyDescent="0.4">
      <c r="A178" s="29"/>
      <c r="B178" s="104"/>
      <c r="C178" s="328">
        <f t="shared" si="36"/>
        <v>20.50525</v>
      </c>
      <c r="D178" s="329">
        <f t="shared" si="37"/>
        <v>41.0105</v>
      </c>
      <c r="E178" s="323">
        <f t="shared" si="38"/>
        <v>6.25</v>
      </c>
      <c r="F178" s="324">
        <v>12.5</v>
      </c>
      <c r="G178" s="95" t="str">
        <f t="shared" si="33"/>
        <v>1.3</v>
      </c>
      <c r="H178" s="95" t="str">
        <f t="shared" si="33"/>
        <v>1.4</v>
      </c>
      <c r="I178" s="95" t="str">
        <f t="shared" si="33"/>
        <v>1.8</v>
      </c>
      <c r="J178" s="95" t="str">
        <f t="shared" si="33"/>
        <v>2.2</v>
      </c>
      <c r="K178" s="95" t="str">
        <f t="shared" si="33"/>
        <v>2.5</v>
      </c>
      <c r="L178" s="95" t="str">
        <f t="shared" si="33"/>
        <v>2.8</v>
      </c>
      <c r="M178" s="95" t="str">
        <f t="shared" si="33"/>
        <v>3.2</v>
      </c>
      <c r="N178" s="95" t="str">
        <f t="shared" si="33"/>
        <v>3.6</v>
      </c>
      <c r="O178" s="95" t="str">
        <f t="shared" si="33"/>
        <v>4.5</v>
      </c>
      <c r="P178" s="95" t="str">
        <f t="shared" si="33"/>
        <v>5.0</v>
      </c>
      <c r="Q178" s="95" t="str">
        <f t="shared" si="34"/>
        <v>5.7</v>
      </c>
      <c r="R178" s="95" t="str">
        <f t="shared" si="34"/>
        <v>5.7</v>
      </c>
      <c r="S178" s="95" t="str">
        <f t="shared" si="34"/>
        <v>6.3</v>
      </c>
      <c r="T178" s="95" t="str">
        <f t="shared" si="34"/>
        <v>7.1</v>
      </c>
      <c r="U178" s="95" t="str">
        <f t="shared" si="34"/>
        <v>8.0</v>
      </c>
      <c r="V178" s="95" t="str">
        <f t="shared" si="34"/>
        <v>9.0</v>
      </c>
      <c r="W178" s="95" t="str">
        <f t="shared" si="34"/>
        <v>9.0</v>
      </c>
      <c r="X178" s="95" t="str">
        <f t="shared" si="34"/>
        <v>10.1</v>
      </c>
      <c r="Y178" s="95" t="str">
        <f t="shared" si="34"/>
        <v>11.3</v>
      </c>
      <c r="Z178" s="95" t="str">
        <f t="shared" si="34"/>
        <v>D</v>
      </c>
      <c r="AA178" s="95" t="str">
        <f t="shared" si="35"/>
        <v>D</v>
      </c>
      <c r="AB178" s="95" t="str">
        <f t="shared" si="35"/>
        <v>D</v>
      </c>
      <c r="AC178" s="95" t="str">
        <f t="shared" si="35"/>
        <v>D</v>
      </c>
      <c r="AD178" s="95" t="str">
        <f t="shared" si="35"/>
        <v>D</v>
      </c>
      <c r="AE178" s="95" t="str">
        <f t="shared" si="35"/>
        <v>D</v>
      </c>
      <c r="AF178" s="95" t="str">
        <f t="shared" si="35"/>
        <v>D</v>
      </c>
      <c r="AG178" s="95" t="str">
        <f t="shared" si="35"/>
        <v>D</v>
      </c>
      <c r="AH178" s="72"/>
    </row>
    <row r="179" spans="1:34" x14ac:dyDescent="0.4">
      <c r="A179" s="29"/>
      <c r="B179" s="104"/>
      <c r="C179" s="328">
        <f t="shared" si="36"/>
        <v>20.915354999999998</v>
      </c>
      <c r="D179" s="329">
        <f t="shared" si="37"/>
        <v>41.830709999999996</v>
      </c>
      <c r="E179" s="323">
        <f t="shared" si="38"/>
        <v>6.375</v>
      </c>
      <c r="F179" s="324">
        <v>12.75</v>
      </c>
      <c r="G179" s="95" t="str">
        <f t="shared" ref="G179:P188" si="39">IF(((10000-$C179)/$C179/10000/2*(G$128^2/$U$125)/304.8)&gt;(1.4142*$D$83),"D",IF(((10000-$C179)/$C179/10000/2*(G$128^2/$U$125)/304.8)&gt;(28.5*1.061231),"32.0",IF(((10000-$C179)/$C179/10000/2*(G$128^2/$U$125)/304.8)&gt;(25.4*1.061231),"28.5",IF(((10000-$C179)/$C179/10000/2*(G$128^2/$U$125)/304.8)&gt;(22.6*1.061231),"25.4",IF(((10000-$C179)/$C179/10000/2*(G$128^2/$U$125)/304.8)&gt;(20.2*1.061231),"22.6",IF(((10000-$C179)/$C179/10000/2*(G$128^2/$U$125)/304.8)&gt;(18*1.061231),"20.2",IF(((10000-$C179)/$C179/10000/2*(G$128^2/$U$125)/304.8)&gt;(16*1.061231),"18.0",IF(((10000-$C179)/$C179/10000/2*(G$128^2/$U$125)/304.8)&gt;(14.3*1.061231),"16.0",IF(((10000-$C179)/$C179/10000/2*(G$128^2/$U$125)/304.8)&gt;(12.7*1.061231),"14.3",IF(((10000-$C179)/$C179/10000/2*(G$128^2/$U$125)/304.8)&gt;(11.3*1.061231),"12.7",IF(((10000-$C179)/$C179/10000/2*(G$128^2/$U$125)/304.8)&gt;(10.1*1.061231),"11.3",IF(((10000-$C179)/$C179/10000/2*(G$128^2/$U$125)/304.8)&gt;(9*1.061231),"10.1",IF(((10000-$C179)/$C179/10000/2*(G$128^2/$U$125)/304.8)&gt;(8*1.061231),"9.0",IF(((10000-$C179)/$C179/10000/2*(G$128^2/$U$125)/304.8)&gt;(7.1*1.061231),"8.0",IF(((10000-$C179)/$C179/10000/2*(G$128^2/$U$125)/304.8)&gt;(6.3*1.061231),"7.1",IF(((10000-$C179)/$C179/10000/2*(G$128^2/$U$125)/304.8)&gt;(5.7*1.061231),"6.3",IF(((10000-$C179)/$C179/10000/2*(G$128^2/$U$125)/304.8)&gt;(5*1.061231),"5.7",IF(((10000-$C179)/$C179/10000/2*(G$128^2/$U$125)/304.8)&gt;(4.5*1.061231),"5.0",IF(((10000-$C179)/$C179/10000/2*(G$128^2/$U$125)/304.8)&gt;(4*1.061231),"4.5",IF(((10000-$C179)/$C179/10000/2*(G$128^2/$U$125)/304.8)&gt;(3.6*1.061231),"4.0",IF(((10000-$C179)/$C179/10000/2*(G$128^2/$U$125)/304.8)&gt;(3.2*1.061231),"3.6",IF(((10000-$C179)/$C179/10000/2*(G$128^2/$U$125)/304.8)&gt;(2.8*1.061231),"3.2",IF(((10000-$C179)/$C179/10000/2*(G$128^2/$U$125)/304.8)&gt;(2.5*1.061231),"2.8",IF(((10000-$C179)/$C179/10000/2*(G$128^2/$U$125)/304.8)&gt;(2.2*1.061231),"2.5",IF(((10000-$C179)/$C179/10000/2*(G$128^2/$U$125)/304.8)&gt;(2*1.061231),"2.2",IF(((10000-$C179)/$C179/10000/2*(G$128^2/$U$125)/304.8)&gt;(1.8*1.061231),"2.0",IF(((10000-$C179)/$C179/10000/2*(G$128^2/$U$125)/304.8)&gt;(1.6*1.061231),"1.8",IF(((10000-$C179)/$C179/10000/2*(G$128^2/$U$125)/304.8)&gt;(1.4*1.061231),"1.6",IF(((10000-$C179)/$C179/10000/2*(G$128^2/$U$125)/304.8)&gt;(1.3*1.061231),"1.4",IF(((10000-$C179)/$C179/10000/2*(G$128^2/$U$125)/304.8)&gt;(1.1*1.061231),"1.3",IF(((10000-$C179)/$C179/10000/2*(G$128^2/$U$125)/304.8)&gt;(1*1.061231),"1.1",(10000-$C179)/$C179/10000/2*(G$128^2/$U$125)/304.8)))))))))))))))))))))))))))))))</f>
        <v>1.3</v>
      </c>
      <c r="H179" s="95" t="str">
        <f t="shared" si="39"/>
        <v>1.4</v>
      </c>
      <c r="I179" s="95" t="str">
        <f t="shared" si="39"/>
        <v>1.8</v>
      </c>
      <c r="J179" s="95" t="str">
        <f t="shared" si="39"/>
        <v>2.0</v>
      </c>
      <c r="K179" s="95" t="str">
        <f t="shared" si="39"/>
        <v>2.5</v>
      </c>
      <c r="L179" s="95" t="str">
        <f t="shared" si="39"/>
        <v>2.8</v>
      </c>
      <c r="M179" s="95" t="str">
        <f t="shared" si="39"/>
        <v>3.2</v>
      </c>
      <c r="N179" s="95" t="str">
        <f t="shared" si="39"/>
        <v>3.6</v>
      </c>
      <c r="O179" s="95" t="str">
        <f t="shared" si="39"/>
        <v>4.0</v>
      </c>
      <c r="P179" s="95" t="str">
        <f t="shared" si="39"/>
        <v>4.5</v>
      </c>
      <c r="Q179" s="95" t="str">
        <f t="shared" ref="Q179:Z188" si="40">IF(((10000-$C179)/$C179/10000/2*(Q$128^2/$U$125)/304.8)&gt;(1.4142*$D$83),"D",IF(((10000-$C179)/$C179/10000/2*(Q$128^2/$U$125)/304.8)&gt;(28.5*1.061231),"32.0",IF(((10000-$C179)/$C179/10000/2*(Q$128^2/$U$125)/304.8)&gt;(25.4*1.061231),"28.5",IF(((10000-$C179)/$C179/10000/2*(Q$128^2/$U$125)/304.8)&gt;(22.6*1.061231),"25.4",IF(((10000-$C179)/$C179/10000/2*(Q$128^2/$U$125)/304.8)&gt;(20.2*1.061231),"22.6",IF(((10000-$C179)/$C179/10000/2*(Q$128^2/$U$125)/304.8)&gt;(18*1.061231),"20.2",IF(((10000-$C179)/$C179/10000/2*(Q$128^2/$U$125)/304.8)&gt;(16*1.061231),"18.0",IF(((10000-$C179)/$C179/10000/2*(Q$128^2/$U$125)/304.8)&gt;(14.3*1.061231),"16.0",IF(((10000-$C179)/$C179/10000/2*(Q$128^2/$U$125)/304.8)&gt;(12.7*1.061231),"14.3",IF(((10000-$C179)/$C179/10000/2*(Q$128^2/$U$125)/304.8)&gt;(11.3*1.061231),"12.7",IF(((10000-$C179)/$C179/10000/2*(Q$128^2/$U$125)/304.8)&gt;(10.1*1.061231),"11.3",IF(((10000-$C179)/$C179/10000/2*(Q$128^2/$U$125)/304.8)&gt;(9*1.061231),"10.1",IF(((10000-$C179)/$C179/10000/2*(Q$128^2/$U$125)/304.8)&gt;(8*1.061231),"9.0",IF(((10000-$C179)/$C179/10000/2*(Q$128^2/$U$125)/304.8)&gt;(7.1*1.061231),"8.0",IF(((10000-$C179)/$C179/10000/2*(Q$128^2/$U$125)/304.8)&gt;(6.3*1.061231),"7.1",IF(((10000-$C179)/$C179/10000/2*(Q$128^2/$U$125)/304.8)&gt;(5.7*1.061231),"6.3",IF(((10000-$C179)/$C179/10000/2*(Q$128^2/$U$125)/304.8)&gt;(5*1.061231),"5.7",IF(((10000-$C179)/$C179/10000/2*(Q$128^2/$U$125)/304.8)&gt;(4.5*1.061231),"5.0",IF(((10000-$C179)/$C179/10000/2*(Q$128^2/$U$125)/304.8)&gt;(4*1.061231),"4.5",IF(((10000-$C179)/$C179/10000/2*(Q$128^2/$U$125)/304.8)&gt;(3.6*1.061231),"4.0",IF(((10000-$C179)/$C179/10000/2*(Q$128^2/$U$125)/304.8)&gt;(3.2*1.061231),"3.6",IF(((10000-$C179)/$C179/10000/2*(Q$128^2/$U$125)/304.8)&gt;(2.8*1.061231),"3.2",IF(((10000-$C179)/$C179/10000/2*(Q$128^2/$U$125)/304.8)&gt;(2.5*1.061231),"2.8",IF(((10000-$C179)/$C179/10000/2*(Q$128^2/$U$125)/304.8)&gt;(2.2*1.061231),"2.5",IF(((10000-$C179)/$C179/10000/2*(Q$128^2/$U$125)/304.8)&gt;(2*1.061231),"2.2",IF(((10000-$C179)/$C179/10000/2*(Q$128^2/$U$125)/304.8)&gt;(1.8*1.061231),"2.0",IF(((10000-$C179)/$C179/10000/2*(Q$128^2/$U$125)/304.8)&gt;(1.6*1.061231),"1.8",IF(((10000-$C179)/$C179/10000/2*(Q$128^2/$U$125)/304.8)&gt;(1.4*1.061231),"1.6",IF(((10000-$C179)/$C179/10000/2*(Q$128^2/$U$125)/304.8)&gt;(1.3*1.061231),"1.4",IF(((10000-$C179)/$C179/10000/2*(Q$128^2/$U$125)/304.8)&gt;(1.1*1.061231),"1.3",IF(((10000-$C179)/$C179/10000/2*(Q$128^2/$U$125)/304.8)&gt;(1*1.061231),"1.1",(10000-$C179)/$C179/10000/2*(Q$128^2/$U$125)/304.8)))))))))))))))))))))))))))))))</f>
        <v>5.0</v>
      </c>
      <c r="R179" s="95" t="str">
        <f t="shared" si="40"/>
        <v>5.7</v>
      </c>
      <c r="S179" s="95" t="str">
        <f t="shared" si="40"/>
        <v>6.3</v>
      </c>
      <c r="T179" s="95" t="str">
        <f t="shared" si="40"/>
        <v>7.1</v>
      </c>
      <c r="U179" s="95" t="str">
        <f t="shared" si="40"/>
        <v>8.0</v>
      </c>
      <c r="V179" s="95" t="str">
        <f t="shared" si="40"/>
        <v>8.0</v>
      </c>
      <c r="W179" s="95" t="str">
        <f t="shared" si="40"/>
        <v>9.0</v>
      </c>
      <c r="X179" s="95" t="str">
        <f t="shared" si="40"/>
        <v>10.1</v>
      </c>
      <c r="Y179" s="95" t="str">
        <f t="shared" si="40"/>
        <v>10.1</v>
      </c>
      <c r="Z179" s="95" t="str">
        <f t="shared" si="40"/>
        <v>D</v>
      </c>
      <c r="AA179" s="95" t="str">
        <f t="shared" ref="AA179:AG188" si="41">IF(((10000-$C179)/$C179/10000/2*(AA$128^2/$U$125)/304.8)&gt;(1.4142*$D$83),"D",IF(((10000-$C179)/$C179/10000/2*(AA$128^2/$U$125)/304.8)&gt;(28.5*1.061231),"32.0",IF(((10000-$C179)/$C179/10000/2*(AA$128^2/$U$125)/304.8)&gt;(25.4*1.061231),"28.5",IF(((10000-$C179)/$C179/10000/2*(AA$128^2/$U$125)/304.8)&gt;(22.6*1.061231),"25.4",IF(((10000-$C179)/$C179/10000/2*(AA$128^2/$U$125)/304.8)&gt;(20.2*1.061231),"22.6",IF(((10000-$C179)/$C179/10000/2*(AA$128^2/$U$125)/304.8)&gt;(18*1.061231),"20.2",IF(((10000-$C179)/$C179/10000/2*(AA$128^2/$U$125)/304.8)&gt;(16*1.061231),"18.0",IF(((10000-$C179)/$C179/10000/2*(AA$128^2/$U$125)/304.8)&gt;(14.3*1.061231),"16.0",IF(((10000-$C179)/$C179/10000/2*(AA$128^2/$U$125)/304.8)&gt;(12.7*1.061231),"14.3",IF(((10000-$C179)/$C179/10000/2*(AA$128^2/$U$125)/304.8)&gt;(11.3*1.061231),"12.7",IF(((10000-$C179)/$C179/10000/2*(AA$128^2/$U$125)/304.8)&gt;(10.1*1.061231),"11.3",IF(((10000-$C179)/$C179/10000/2*(AA$128^2/$U$125)/304.8)&gt;(9*1.061231),"10.1",IF(((10000-$C179)/$C179/10000/2*(AA$128^2/$U$125)/304.8)&gt;(8*1.061231),"9.0",IF(((10000-$C179)/$C179/10000/2*(AA$128^2/$U$125)/304.8)&gt;(7.1*1.061231),"8.0",IF(((10000-$C179)/$C179/10000/2*(AA$128^2/$U$125)/304.8)&gt;(6.3*1.061231),"7.1",IF(((10000-$C179)/$C179/10000/2*(AA$128^2/$U$125)/304.8)&gt;(5.7*1.061231),"6.3",IF(((10000-$C179)/$C179/10000/2*(AA$128^2/$U$125)/304.8)&gt;(5*1.061231),"5.7",IF(((10000-$C179)/$C179/10000/2*(AA$128^2/$U$125)/304.8)&gt;(4.5*1.061231),"5.0",IF(((10000-$C179)/$C179/10000/2*(AA$128^2/$U$125)/304.8)&gt;(4*1.061231),"4.5",IF(((10000-$C179)/$C179/10000/2*(AA$128^2/$U$125)/304.8)&gt;(3.6*1.061231),"4.0",IF(((10000-$C179)/$C179/10000/2*(AA$128^2/$U$125)/304.8)&gt;(3.2*1.061231),"3.6",IF(((10000-$C179)/$C179/10000/2*(AA$128^2/$U$125)/304.8)&gt;(2.8*1.061231),"3.2",IF(((10000-$C179)/$C179/10000/2*(AA$128^2/$U$125)/304.8)&gt;(2.5*1.061231),"2.8",IF(((10000-$C179)/$C179/10000/2*(AA$128^2/$U$125)/304.8)&gt;(2.2*1.061231),"2.5",IF(((10000-$C179)/$C179/10000/2*(AA$128^2/$U$125)/304.8)&gt;(2*1.061231),"2.2",IF(((10000-$C179)/$C179/10000/2*(AA$128^2/$U$125)/304.8)&gt;(1.8*1.061231),"2.0",IF(((10000-$C179)/$C179/10000/2*(AA$128^2/$U$125)/304.8)&gt;(1.6*1.061231),"1.8",IF(((10000-$C179)/$C179/10000/2*(AA$128^2/$U$125)/304.8)&gt;(1.4*1.061231),"1.6",IF(((10000-$C179)/$C179/10000/2*(AA$128^2/$U$125)/304.8)&gt;(1.3*1.061231),"1.4",IF(((10000-$C179)/$C179/10000/2*(AA$128^2/$U$125)/304.8)&gt;(1.1*1.061231),"1.3",IF(((10000-$C179)/$C179/10000/2*(AA$128^2/$U$125)/304.8)&gt;(1*1.061231),"1.1",(10000-$C179)/$C179/10000/2*(AA$128^2/$U$125)/304.8)))))))))))))))))))))))))))))))</f>
        <v>D</v>
      </c>
      <c r="AB179" s="95" t="str">
        <f t="shared" si="41"/>
        <v>D</v>
      </c>
      <c r="AC179" s="95" t="str">
        <f t="shared" si="41"/>
        <v>D</v>
      </c>
      <c r="AD179" s="95" t="str">
        <f t="shared" si="41"/>
        <v>D</v>
      </c>
      <c r="AE179" s="95" t="str">
        <f t="shared" si="41"/>
        <v>D</v>
      </c>
      <c r="AF179" s="95" t="str">
        <f t="shared" si="41"/>
        <v>D</v>
      </c>
      <c r="AG179" s="95" t="str">
        <f t="shared" si="41"/>
        <v>D</v>
      </c>
      <c r="AH179" s="72"/>
    </row>
    <row r="180" spans="1:34" x14ac:dyDescent="0.4">
      <c r="A180" s="29"/>
      <c r="B180" s="104"/>
      <c r="C180" s="328">
        <f t="shared" si="36"/>
        <v>21.32546</v>
      </c>
      <c r="D180" s="329">
        <f t="shared" si="37"/>
        <v>42.650919999999999</v>
      </c>
      <c r="E180" s="323">
        <f t="shared" si="38"/>
        <v>6.5</v>
      </c>
      <c r="F180" s="324">
        <v>13</v>
      </c>
      <c r="G180" s="95" t="str">
        <f t="shared" si="39"/>
        <v>1.1</v>
      </c>
      <c r="H180" s="95" t="str">
        <f t="shared" si="39"/>
        <v>1.4</v>
      </c>
      <c r="I180" s="95" t="str">
        <f t="shared" si="39"/>
        <v>1.8</v>
      </c>
      <c r="J180" s="95" t="str">
        <f t="shared" si="39"/>
        <v>2.0</v>
      </c>
      <c r="K180" s="95" t="str">
        <f t="shared" si="39"/>
        <v>2.5</v>
      </c>
      <c r="L180" s="95" t="str">
        <f t="shared" si="39"/>
        <v>2.8</v>
      </c>
      <c r="M180" s="95" t="str">
        <f t="shared" si="39"/>
        <v>3.2</v>
      </c>
      <c r="N180" s="95" t="str">
        <f t="shared" si="39"/>
        <v>3.6</v>
      </c>
      <c r="O180" s="95" t="str">
        <f t="shared" si="39"/>
        <v>4.0</v>
      </c>
      <c r="P180" s="95" t="str">
        <f t="shared" si="39"/>
        <v>4.5</v>
      </c>
      <c r="Q180" s="95" t="str">
        <f t="shared" si="40"/>
        <v>5.0</v>
      </c>
      <c r="R180" s="95" t="str">
        <f t="shared" si="40"/>
        <v>5.7</v>
      </c>
      <c r="S180" s="95" t="str">
        <f t="shared" si="40"/>
        <v>6.3</v>
      </c>
      <c r="T180" s="95" t="str">
        <f t="shared" si="40"/>
        <v>7.1</v>
      </c>
      <c r="U180" s="95" t="str">
        <f t="shared" si="40"/>
        <v>7.1</v>
      </c>
      <c r="V180" s="95" t="str">
        <f t="shared" si="40"/>
        <v>8.0</v>
      </c>
      <c r="W180" s="95" t="str">
        <f t="shared" si="40"/>
        <v>9.0</v>
      </c>
      <c r="X180" s="95" t="str">
        <f t="shared" si="40"/>
        <v>10.1</v>
      </c>
      <c r="Y180" s="95" t="str">
        <f t="shared" si="40"/>
        <v>10.1</v>
      </c>
      <c r="Z180" s="95" t="str">
        <f t="shared" si="40"/>
        <v>11.3</v>
      </c>
      <c r="AA180" s="95" t="str">
        <f t="shared" si="41"/>
        <v>D</v>
      </c>
      <c r="AB180" s="95" t="str">
        <f t="shared" si="41"/>
        <v>D</v>
      </c>
      <c r="AC180" s="95" t="str">
        <f t="shared" si="41"/>
        <v>D</v>
      </c>
      <c r="AD180" s="95" t="str">
        <f t="shared" si="41"/>
        <v>D</v>
      </c>
      <c r="AE180" s="95" t="str">
        <f t="shared" si="41"/>
        <v>D</v>
      </c>
      <c r="AF180" s="95" t="str">
        <f t="shared" si="41"/>
        <v>D</v>
      </c>
      <c r="AG180" s="95" t="str">
        <f t="shared" si="41"/>
        <v>D</v>
      </c>
      <c r="AH180" s="72"/>
    </row>
    <row r="181" spans="1:34" x14ac:dyDescent="0.4">
      <c r="A181" s="29"/>
      <c r="B181" s="104"/>
      <c r="C181" s="328">
        <f t="shared" si="36"/>
        <v>21.735565000000001</v>
      </c>
      <c r="D181" s="329">
        <f t="shared" si="37"/>
        <v>43.471130000000002</v>
      </c>
      <c r="E181" s="323">
        <f t="shared" si="38"/>
        <v>6.625</v>
      </c>
      <c r="F181" s="324">
        <v>13.25</v>
      </c>
      <c r="G181" s="95" t="str">
        <f t="shared" si="39"/>
        <v>1.1</v>
      </c>
      <c r="H181" s="95" t="str">
        <f t="shared" si="39"/>
        <v>1.4</v>
      </c>
      <c r="I181" s="95" t="str">
        <f t="shared" si="39"/>
        <v>1.6</v>
      </c>
      <c r="J181" s="95" t="str">
        <f t="shared" si="39"/>
        <v>2.0</v>
      </c>
      <c r="K181" s="95" t="str">
        <f t="shared" si="39"/>
        <v>2.5</v>
      </c>
      <c r="L181" s="95" t="str">
        <f t="shared" si="39"/>
        <v>2.8</v>
      </c>
      <c r="M181" s="95" t="str">
        <f t="shared" si="39"/>
        <v>3.2</v>
      </c>
      <c r="N181" s="95" t="str">
        <f t="shared" si="39"/>
        <v>3.6</v>
      </c>
      <c r="O181" s="95" t="str">
        <f t="shared" si="39"/>
        <v>4.0</v>
      </c>
      <c r="P181" s="95" t="str">
        <f t="shared" si="39"/>
        <v>4.5</v>
      </c>
      <c r="Q181" s="95" t="str">
        <f t="shared" si="40"/>
        <v>5.0</v>
      </c>
      <c r="R181" s="95" t="str">
        <f t="shared" si="40"/>
        <v>5.7</v>
      </c>
      <c r="S181" s="95" t="str">
        <f t="shared" si="40"/>
        <v>6.3</v>
      </c>
      <c r="T181" s="95" t="str">
        <f t="shared" si="40"/>
        <v>7.1</v>
      </c>
      <c r="U181" s="95" t="str">
        <f t="shared" si="40"/>
        <v>7.1</v>
      </c>
      <c r="V181" s="95" t="str">
        <f t="shared" si="40"/>
        <v>8.0</v>
      </c>
      <c r="W181" s="95" t="str">
        <f t="shared" si="40"/>
        <v>9.0</v>
      </c>
      <c r="X181" s="95" t="str">
        <f t="shared" si="40"/>
        <v>9.0</v>
      </c>
      <c r="Y181" s="95" t="str">
        <f t="shared" si="40"/>
        <v>10.1</v>
      </c>
      <c r="Z181" s="95" t="str">
        <f t="shared" si="40"/>
        <v>11.3</v>
      </c>
      <c r="AA181" s="95" t="str">
        <f t="shared" si="41"/>
        <v>D</v>
      </c>
      <c r="AB181" s="95" t="str">
        <f t="shared" si="41"/>
        <v>D</v>
      </c>
      <c r="AC181" s="95" t="str">
        <f t="shared" si="41"/>
        <v>D</v>
      </c>
      <c r="AD181" s="95" t="str">
        <f t="shared" si="41"/>
        <v>D</v>
      </c>
      <c r="AE181" s="95" t="str">
        <f t="shared" si="41"/>
        <v>D</v>
      </c>
      <c r="AF181" s="95" t="str">
        <f t="shared" si="41"/>
        <v>D</v>
      </c>
      <c r="AG181" s="95" t="str">
        <f t="shared" si="41"/>
        <v>D</v>
      </c>
      <c r="AH181" s="72"/>
    </row>
    <row r="182" spans="1:34" x14ac:dyDescent="0.4">
      <c r="A182" s="29"/>
      <c r="B182" s="104"/>
      <c r="C182" s="328">
        <f t="shared" si="36"/>
        <v>22.145669999999999</v>
      </c>
      <c r="D182" s="329">
        <f t="shared" si="37"/>
        <v>44.291339999999998</v>
      </c>
      <c r="E182" s="323">
        <f t="shared" si="38"/>
        <v>6.75</v>
      </c>
      <c r="F182" s="324">
        <v>13.5</v>
      </c>
      <c r="G182" s="95" t="str">
        <f t="shared" si="39"/>
        <v>1.1</v>
      </c>
      <c r="H182" s="95" t="str">
        <f t="shared" si="39"/>
        <v>1.3</v>
      </c>
      <c r="I182" s="95" t="str">
        <f t="shared" si="39"/>
        <v>1.6</v>
      </c>
      <c r="J182" s="95" t="str">
        <f t="shared" si="39"/>
        <v>2.0</v>
      </c>
      <c r="K182" s="95" t="str">
        <f t="shared" si="39"/>
        <v>2.2</v>
      </c>
      <c r="L182" s="95" t="str">
        <f t="shared" si="39"/>
        <v>2.8</v>
      </c>
      <c r="M182" s="95" t="str">
        <f t="shared" si="39"/>
        <v>3.2</v>
      </c>
      <c r="N182" s="95" t="str">
        <f t="shared" si="39"/>
        <v>3.6</v>
      </c>
      <c r="O182" s="95" t="str">
        <f t="shared" si="39"/>
        <v>4.0</v>
      </c>
      <c r="P182" s="95" t="str">
        <f t="shared" si="39"/>
        <v>4.5</v>
      </c>
      <c r="Q182" s="95" t="str">
        <f t="shared" si="40"/>
        <v>5.0</v>
      </c>
      <c r="R182" s="95" t="str">
        <f t="shared" si="40"/>
        <v>5.7</v>
      </c>
      <c r="S182" s="95" t="str">
        <f t="shared" si="40"/>
        <v>5.7</v>
      </c>
      <c r="T182" s="95" t="str">
        <f t="shared" si="40"/>
        <v>6.3</v>
      </c>
      <c r="U182" s="95" t="str">
        <f t="shared" si="40"/>
        <v>7.1</v>
      </c>
      <c r="V182" s="95" t="str">
        <f t="shared" si="40"/>
        <v>8.0</v>
      </c>
      <c r="W182" s="95" t="str">
        <f t="shared" si="40"/>
        <v>9.0</v>
      </c>
      <c r="X182" s="95" t="str">
        <f t="shared" si="40"/>
        <v>9.0</v>
      </c>
      <c r="Y182" s="95" t="str">
        <f t="shared" si="40"/>
        <v>10.1</v>
      </c>
      <c r="Z182" s="95" t="str">
        <f t="shared" si="40"/>
        <v>11.3</v>
      </c>
      <c r="AA182" s="95" t="str">
        <f t="shared" si="41"/>
        <v>D</v>
      </c>
      <c r="AB182" s="95" t="str">
        <f t="shared" si="41"/>
        <v>D</v>
      </c>
      <c r="AC182" s="95" t="str">
        <f t="shared" si="41"/>
        <v>D</v>
      </c>
      <c r="AD182" s="95" t="str">
        <f t="shared" si="41"/>
        <v>D</v>
      </c>
      <c r="AE182" s="95" t="str">
        <f t="shared" si="41"/>
        <v>D</v>
      </c>
      <c r="AF182" s="95" t="str">
        <f t="shared" si="41"/>
        <v>D</v>
      </c>
      <c r="AG182" s="95" t="str">
        <f t="shared" si="41"/>
        <v>D</v>
      </c>
      <c r="AH182" s="72"/>
    </row>
    <row r="183" spans="1:34" x14ac:dyDescent="0.4">
      <c r="A183" s="29"/>
      <c r="B183" s="104"/>
      <c r="C183" s="328">
        <f t="shared" si="36"/>
        <v>22.555775000000001</v>
      </c>
      <c r="D183" s="329">
        <f t="shared" si="37"/>
        <v>45.111550000000001</v>
      </c>
      <c r="E183" s="323">
        <f t="shared" si="38"/>
        <v>6.875</v>
      </c>
      <c r="F183" s="324">
        <v>13.75</v>
      </c>
      <c r="G183" s="95" t="str">
        <f t="shared" si="39"/>
        <v>1.1</v>
      </c>
      <c r="H183" s="95" t="str">
        <f t="shared" si="39"/>
        <v>1.3</v>
      </c>
      <c r="I183" s="95" t="str">
        <f t="shared" si="39"/>
        <v>1.6</v>
      </c>
      <c r="J183" s="95" t="str">
        <f t="shared" si="39"/>
        <v>2.0</v>
      </c>
      <c r="K183" s="95" t="str">
        <f t="shared" si="39"/>
        <v>2.2</v>
      </c>
      <c r="L183" s="95" t="str">
        <f t="shared" si="39"/>
        <v>2.5</v>
      </c>
      <c r="M183" s="95" t="str">
        <f t="shared" si="39"/>
        <v>3.2</v>
      </c>
      <c r="N183" s="95" t="str">
        <f t="shared" si="39"/>
        <v>3.6</v>
      </c>
      <c r="O183" s="95" t="str">
        <f t="shared" si="39"/>
        <v>4.0</v>
      </c>
      <c r="P183" s="95" t="str">
        <f t="shared" si="39"/>
        <v>4.5</v>
      </c>
      <c r="Q183" s="95" t="str">
        <f t="shared" si="40"/>
        <v>5.0</v>
      </c>
      <c r="R183" s="95" t="str">
        <f t="shared" si="40"/>
        <v>5.7</v>
      </c>
      <c r="S183" s="95" t="str">
        <f t="shared" si="40"/>
        <v>5.7</v>
      </c>
      <c r="T183" s="95" t="str">
        <f t="shared" si="40"/>
        <v>6.3</v>
      </c>
      <c r="U183" s="95" t="str">
        <f t="shared" si="40"/>
        <v>7.1</v>
      </c>
      <c r="V183" s="95" t="str">
        <f t="shared" si="40"/>
        <v>8.0</v>
      </c>
      <c r="W183" s="95" t="str">
        <f t="shared" si="40"/>
        <v>8.0</v>
      </c>
      <c r="X183" s="95" t="str">
        <f t="shared" si="40"/>
        <v>9.0</v>
      </c>
      <c r="Y183" s="95" t="str">
        <f t="shared" si="40"/>
        <v>10.1</v>
      </c>
      <c r="Z183" s="95" t="str">
        <f t="shared" si="40"/>
        <v>10.1</v>
      </c>
      <c r="AA183" s="95" t="str">
        <f t="shared" si="41"/>
        <v>D</v>
      </c>
      <c r="AB183" s="95" t="str">
        <f t="shared" si="41"/>
        <v>D</v>
      </c>
      <c r="AC183" s="95" t="str">
        <f t="shared" si="41"/>
        <v>D</v>
      </c>
      <c r="AD183" s="95" t="str">
        <f t="shared" si="41"/>
        <v>D</v>
      </c>
      <c r="AE183" s="95" t="str">
        <f t="shared" si="41"/>
        <v>D</v>
      </c>
      <c r="AF183" s="95" t="str">
        <f t="shared" si="41"/>
        <v>D</v>
      </c>
      <c r="AG183" s="95" t="str">
        <f t="shared" si="41"/>
        <v>D</v>
      </c>
      <c r="AH183" s="72"/>
    </row>
    <row r="184" spans="1:34" x14ac:dyDescent="0.4">
      <c r="A184" s="29"/>
      <c r="B184" s="104"/>
      <c r="C184" s="328">
        <f t="shared" si="36"/>
        <v>22.965879999999999</v>
      </c>
      <c r="D184" s="329">
        <f t="shared" si="37"/>
        <v>45.931759999999997</v>
      </c>
      <c r="E184" s="323">
        <f t="shared" si="38"/>
        <v>7</v>
      </c>
      <c r="F184" s="324">
        <v>14</v>
      </c>
      <c r="G184" s="95" t="str">
        <f t="shared" si="39"/>
        <v>1.1</v>
      </c>
      <c r="H184" s="95" t="str">
        <f t="shared" si="39"/>
        <v>1.3</v>
      </c>
      <c r="I184" s="95" t="str">
        <f t="shared" si="39"/>
        <v>1.6</v>
      </c>
      <c r="J184" s="95" t="str">
        <f t="shared" si="39"/>
        <v>1.8</v>
      </c>
      <c r="K184" s="95" t="str">
        <f t="shared" si="39"/>
        <v>2.2</v>
      </c>
      <c r="L184" s="95" t="str">
        <f t="shared" si="39"/>
        <v>2.5</v>
      </c>
      <c r="M184" s="95" t="str">
        <f t="shared" si="39"/>
        <v>2.8</v>
      </c>
      <c r="N184" s="95" t="str">
        <f t="shared" si="39"/>
        <v>3.2</v>
      </c>
      <c r="O184" s="95" t="str">
        <f t="shared" si="39"/>
        <v>3.6</v>
      </c>
      <c r="P184" s="95" t="str">
        <f t="shared" si="39"/>
        <v>4.5</v>
      </c>
      <c r="Q184" s="95" t="str">
        <f t="shared" si="40"/>
        <v>4.5</v>
      </c>
      <c r="R184" s="95" t="str">
        <f t="shared" si="40"/>
        <v>5.0</v>
      </c>
      <c r="S184" s="95" t="str">
        <f t="shared" si="40"/>
        <v>5.7</v>
      </c>
      <c r="T184" s="95" t="str">
        <f t="shared" si="40"/>
        <v>6.3</v>
      </c>
      <c r="U184" s="95" t="str">
        <f t="shared" si="40"/>
        <v>7.1</v>
      </c>
      <c r="V184" s="95" t="str">
        <f t="shared" si="40"/>
        <v>8.0</v>
      </c>
      <c r="W184" s="95" t="str">
        <f t="shared" si="40"/>
        <v>8.0</v>
      </c>
      <c r="X184" s="95" t="str">
        <f t="shared" si="40"/>
        <v>9.0</v>
      </c>
      <c r="Y184" s="95" t="str">
        <f t="shared" si="40"/>
        <v>10.1</v>
      </c>
      <c r="Z184" s="95" t="str">
        <f t="shared" si="40"/>
        <v>10.1</v>
      </c>
      <c r="AA184" s="95" t="str">
        <f t="shared" si="41"/>
        <v>11.3</v>
      </c>
      <c r="AB184" s="95" t="str">
        <f t="shared" si="41"/>
        <v>D</v>
      </c>
      <c r="AC184" s="95" t="str">
        <f t="shared" si="41"/>
        <v>D</v>
      </c>
      <c r="AD184" s="95" t="str">
        <f t="shared" si="41"/>
        <v>D</v>
      </c>
      <c r="AE184" s="95" t="str">
        <f t="shared" si="41"/>
        <v>D</v>
      </c>
      <c r="AF184" s="95" t="str">
        <f t="shared" si="41"/>
        <v>D</v>
      </c>
      <c r="AG184" s="95" t="str">
        <f t="shared" si="41"/>
        <v>D</v>
      </c>
      <c r="AH184" s="72"/>
    </row>
    <row r="185" spans="1:34" x14ac:dyDescent="0.4">
      <c r="A185" s="29"/>
      <c r="B185" s="104"/>
      <c r="C185" s="328">
        <f t="shared" si="36"/>
        <v>23.375985</v>
      </c>
      <c r="D185" s="329">
        <f t="shared" si="37"/>
        <v>46.75197</v>
      </c>
      <c r="E185" s="323">
        <f t="shared" si="38"/>
        <v>7.125</v>
      </c>
      <c r="F185" s="324">
        <v>14.25</v>
      </c>
      <c r="G185" s="95">
        <f t="shared" si="39"/>
        <v>1.0501709153418988</v>
      </c>
      <c r="H185" s="95" t="str">
        <f t="shared" si="39"/>
        <v>1.3</v>
      </c>
      <c r="I185" s="95" t="str">
        <f t="shared" si="39"/>
        <v>1.6</v>
      </c>
      <c r="J185" s="95" t="str">
        <f t="shared" si="39"/>
        <v>1.8</v>
      </c>
      <c r="K185" s="95" t="str">
        <f t="shared" si="39"/>
        <v>2.2</v>
      </c>
      <c r="L185" s="95" t="str">
        <f t="shared" si="39"/>
        <v>2.5</v>
      </c>
      <c r="M185" s="95" t="str">
        <f t="shared" si="39"/>
        <v>2.8</v>
      </c>
      <c r="N185" s="95" t="str">
        <f t="shared" si="39"/>
        <v>3.2</v>
      </c>
      <c r="O185" s="95" t="str">
        <f t="shared" si="39"/>
        <v>3.6</v>
      </c>
      <c r="P185" s="95" t="str">
        <f t="shared" si="39"/>
        <v>4.0</v>
      </c>
      <c r="Q185" s="95" t="str">
        <f t="shared" si="40"/>
        <v>4.5</v>
      </c>
      <c r="R185" s="95" t="str">
        <f t="shared" si="40"/>
        <v>5.0</v>
      </c>
      <c r="S185" s="95" t="str">
        <f t="shared" si="40"/>
        <v>5.7</v>
      </c>
      <c r="T185" s="95" t="str">
        <f t="shared" si="40"/>
        <v>6.3</v>
      </c>
      <c r="U185" s="95" t="str">
        <f t="shared" si="40"/>
        <v>7.1</v>
      </c>
      <c r="V185" s="95" t="str">
        <f t="shared" si="40"/>
        <v>7.1</v>
      </c>
      <c r="W185" s="95" t="str">
        <f t="shared" si="40"/>
        <v>8.0</v>
      </c>
      <c r="X185" s="95" t="str">
        <f t="shared" si="40"/>
        <v>9.0</v>
      </c>
      <c r="Y185" s="95" t="str">
        <f t="shared" si="40"/>
        <v>9.0</v>
      </c>
      <c r="Z185" s="95" t="str">
        <f t="shared" si="40"/>
        <v>10.1</v>
      </c>
      <c r="AA185" s="95" t="str">
        <f t="shared" si="41"/>
        <v>11.3</v>
      </c>
      <c r="AB185" s="95" t="str">
        <f t="shared" si="41"/>
        <v>D</v>
      </c>
      <c r="AC185" s="95" t="str">
        <f t="shared" si="41"/>
        <v>D</v>
      </c>
      <c r="AD185" s="95" t="str">
        <f t="shared" si="41"/>
        <v>D</v>
      </c>
      <c r="AE185" s="95" t="str">
        <f t="shared" si="41"/>
        <v>D</v>
      </c>
      <c r="AF185" s="95" t="str">
        <f t="shared" si="41"/>
        <v>D</v>
      </c>
      <c r="AG185" s="95" t="str">
        <f t="shared" si="41"/>
        <v>D</v>
      </c>
      <c r="AH185" s="72"/>
    </row>
    <row r="186" spans="1:34" x14ac:dyDescent="0.4">
      <c r="A186" s="29"/>
      <c r="B186" s="104"/>
      <c r="C186" s="328">
        <f t="shared" si="36"/>
        <v>23.786090000000002</v>
      </c>
      <c r="D186" s="329">
        <f t="shared" si="37"/>
        <v>47.572180000000003</v>
      </c>
      <c r="E186" s="323">
        <f t="shared" si="38"/>
        <v>7.25</v>
      </c>
      <c r="F186" s="324">
        <v>14.5</v>
      </c>
      <c r="G186" s="95">
        <f t="shared" si="39"/>
        <v>1.0320220955959825</v>
      </c>
      <c r="H186" s="95" t="str">
        <f t="shared" si="39"/>
        <v>1.3</v>
      </c>
      <c r="I186" s="95" t="str">
        <f t="shared" si="39"/>
        <v>1.6</v>
      </c>
      <c r="J186" s="95" t="str">
        <f t="shared" si="39"/>
        <v>1.8</v>
      </c>
      <c r="K186" s="95" t="str">
        <f t="shared" si="39"/>
        <v>2.2</v>
      </c>
      <c r="L186" s="95" t="str">
        <f t="shared" si="39"/>
        <v>2.5</v>
      </c>
      <c r="M186" s="95" t="str">
        <f t="shared" si="39"/>
        <v>2.8</v>
      </c>
      <c r="N186" s="95" t="str">
        <f t="shared" si="39"/>
        <v>3.2</v>
      </c>
      <c r="O186" s="95" t="str">
        <f t="shared" si="39"/>
        <v>3.6</v>
      </c>
      <c r="P186" s="95" t="str">
        <f t="shared" si="39"/>
        <v>4.0</v>
      </c>
      <c r="Q186" s="95" t="str">
        <f t="shared" si="40"/>
        <v>4.5</v>
      </c>
      <c r="R186" s="95" t="str">
        <f t="shared" si="40"/>
        <v>5.0</v>
      </c>
      <c r="S186" s="95" t="str">
        <f t="shared" si="40"/>
        <v>5.7</v>
      </c>
      <c r="T186" s="95" t="str">
        <f t="shared" si="40"/>
        <v>6.3</v>
      </c>
      <c r="U186" s="95" t="str">
        <f t="shared" si="40"/>
        <v>7.1</v>
      </c>
      <c r="V186" s="95" t="str">
        <f t="shared" si="40"/>
        <v>7.1</v>
      </c>
      <c r="W186" s="95" t="str">
        <f t="shared" si="40"/>
        <v>8.0</v>
      </c>
      <c r="X186" s="95" t="str">
        <f t="shared" si="40"/>
        <v>9.0</v>
      </c>
      <c r="Y186" s="95" t="str">
        <f t="shared" si="40"/>
        <v>9.0</v>
      </c>
      <c r="Z186" s="95" t="str">
        <f t="shared" si="40"/>
        <v>10.1</v>
      </c>
      <c r="AA186" s="95" t="str">
        <f t="shared" si="41"/>
        <v>10.1</v>
      </c>
      <c r="AB186" s="95" t="str">
        <f t="shared" si="41"/>
        <v>D</v>
      </c>
      <c r="AC186" s="95" t="str">
        <f t="shared" si="41"/>
        <v>D</v>
      </c>
      <c r="AD186" s="95" t="str">
        <f t="shared" si="41"/>
        <v>D</v>
      </c>
      <c r="AE186" s="95" t="str">
        <f t="shared" si="41"/>
        <v>D</v>
      </c>
      <c r="AF186" s="95" t="str">
        <f t="shared" si="41"/>
        <v>D</v>
      </c>
      <c r="AG186" s="95" t="str">
        <f t="shared" si="41"/>
        <v>D</v>
      </c>
      <c r="AH186" s="72"/>
    </row>
    <row r="187" spans="1:34" x14ac:dyDescent="0.4">
      <c r="A187" s="29"/>
      <c r="B187" s="104"/>
      <c r="C187" s="328">
        <f t="shared" si="36"/>
        <v>24.196194999999999</v>
      </c>
      <c r="D187" s="329">
        <f t="shared" si="37"/>
        <v>48.392389999999999</v>
      </c>
      <c r="E187" s="323">
        <f t="shared" si="38"/>
        <v>7.375</v>
      </c>
      <c r="F187" s="324">
        <v>14.75</v>
      </c>
      <c r="G187" s="95">
        <f t="shared" si="39"/>
        <v>1.0144884900787412</v>
      </c>
      <c r="H187" s="95" t="str">
        <f t="shared" si="39"/>
        <v>1.3</v>
      </c>
      <c r="I187" s="95" t="str">
        <f t="shared" si="39"/>
        <v>1.6</v>
      </c>
      <c r="J187" s="95" t="str">
        <f t="shared" si="39"/>
        <v>1.8</v>
      </c>
      <c r="K187" s="95" t="str">
        <f t="shared" si="39"/>
        <v>2.0</v>
      </c>
      <c r="L187" s="95" t="str">
        <f t="shared" si="39"/>
        <v>2.5</v>
      </c>
      <c r="M187" s="95" t="str">
        <f t="shared" si="39"/>
        <v>2.8</v>
      </c>
      <c r="N187" s="95" t="str">
        <f t="shared" si="39"/>
        <v>3.2</v>
      </c>
      <c r="O187" s="95" t="str">
        <f t="shared" si="39"/>
        <v>3.6</v>
      </c>
      <c r="P187" s="95" t="str">
        <f t="shared" si="39"/>
        <v>4.0</v>
      </c>
      <c r="Q187" s="95" t="str">
        <f t="shared" si="40"/>
        <v>4.5</v>
      </c>
      <c r="R187" s="95" t="str">
        <f t="shared" si="40"/>
        <v>5.0</v>
      </c>
      <c r="S187" s="95" t="str">
        <f t="shared" si="40"/>
        <v>5.7</v>
      </c>
      <c r="T187" s="95" t="str">
        <f t="shared" si="40"/>
        <v>6.3</v>
      </c>
      <c r="U187" s="95" t="str">
        <f t="shared" si="40"/>
        <v>6.3</v>
      </c>
      <c r="V187" s="95" t="str">
        <f t="shared" si="40"/>
        <v>7.1</v>
      </c>
      <c r="W187" s="95" t="str">
        <f t="shared" si="40"/>
        <v>8.0</v>
      </c>
      <c r="X187" s="95" t="str">
        <f t="shared" si="40"/>
        <v>8.0</v>
      </c>
      <c r="Y187" s="95" t="str">
        <f t="shared" si="40"/>
        <v>9.0</v>
      </c>
      <c r="Z187" s="95" t="str">
        <f t="shared" si="40"/>
        <v>10.1</v>
      </c>
      <c r="AA187" s="95" t="str">
        <f t="shared" si="41"/>
        <v>10.1</v>
      </c>
      <c r="AB187" s="95" t="str">
        <f t="shared" si="41"/>
        <v>11.3</v>
      </c>
      <c r="AC187" s="95" t="str">
        <f t="shared" si="41"/>
        <v>D</v>
      </c>
      <c r="AD187" s="95" t="str">
        <f t="shared" si="41"/>
        <v>D</v>
      </c>
      <c r="AE187" s="95" t="str">
        <f t="shared" si="41"/>
        <v>D</v>
      </c>
      <c r="AF187" s="95" t="str">
        <f t="shared" si="41"/>
        <v>D</v>
      </c>
      <c r="AG187" s="95" t="str">
        <f t="shared" si="41"/>
        <v>D</v>
      </c>
      <c r="AH187" s="72"/>
    </row>
    <row r="188" spans="1:34" x14ac:dyDescent="0.4">
      <c r="A188" s="29"/>
      <c r="B188" s="104"/>
      <c r="C188" s="328">
        <f t="shared" si="36"/>
        <v>24.606300000000001</v>
      </c>
      <c r="D188" s="329">
        <f t="shared" si="37"/>
        <v>49.212600000000002</v>
      </c>
      <c r="E188" s="323">
        <f t="shared" si="38"/>
        <v>7.5</v>
      </c>
      <c r="F188" s="324">
        <v>15</v>
      </c>
      <c r="G188" s="95">
        <f t="shared" si="39"/>
        <v>0.99753933807874129</v>
      </c>
      <c r="H188" s="95" t="str">
        <f t="shared" si="39"/>
        <v>1.3</v>
      </c>
      <c r="I188" s="95" t="str">
        <f t="shared" si="39"/>
        <v>1.6</v>
      </c>
      <c r="J188" s="95" t="str">
        <f t="shared" si="39"/>
        <v>1.8</v>
      </c>
      <c r="K188" s="95" t="str">
        <f t="shared" si="39"/>
        <v>2.0</v>
      </c>
      <c r="L188" s="95" t="str">
        <f t="shared" si="39"/>
        <v>2.5</v>
      </c>
      <c r="M188" s="95" t="str">
        <f t="shared" si="39"/>
        <v>2.8</v>
      </c>
      <c r="N188" s="95" t="str">
        <f t="shared" si="39"/>
        <v>3.2</v>
      </c>
      <c r="O188" s="95" t="str">
        <f t="shared" si="39"/>
        <v>3.6</v>
      </c>
      <c r="P188" s="95" t="str">
        <f t="shared" si="39"/>
        <v>4.0</v>
      </c>
      <c r="Q188" s="95" t="str">
        <f t="shared" si="40"/>
        <v>4.5</v>
      </c>
      <c r="R188" s="95" t="str">
        <f t="shared" si="40"/>
        <v>5.0</v>
      </c>
      <c r="S188" s="95" t="str">
        <f t="shared" si="40"/>
        <v>5.7</v>
      </c>
      <c r="T188" s="95" t="str">
        <f t="shared" si="40"/>
        <v>5.7</v>
      </c>
      <c r="U188" s="95" t="str">
        <f t="shared" si="40"/>
        <v>6.3</v>
      </c>
      <c r="V188" s="95" t="str">
        <f t="shared" si="40"/>
        <v>7.1</v>
      </c>
      <c r="W188" s="95" t="str">
        <f t="shared" si="40"/>
        <v>8.0</v>
      </c>
      <c r="X188" s="95" t="str">
        <f t="shared" si="40"/>
        <v>8.0</v>
      </c>
      <c r="Y188" s="95" t="str">
        <f t="shared" si="40"/>
        <v>9.0</v>
      </c>
      <c r="Z188" s="95" t="str">
        <f t="shared" si="40"/>
        <v>10.1</v>
      </c>
      <c r="AA188" s="95" t="str">
        <f t="shared" si="41"/>
        <v>10.1</v>
      </c>
      <c r="AB188" s="95" t="str">
        <f t="shared" si="41"/>
        <v>11.3</v>
      </c>
      <c r="AC188" s="95" t="str">
        <f t="shared" si="41"/>
        <v>D</v>
      </c>
      <c r="AD188" s="95" t="str">
        <f t="shared" si="41"/>
        <v>D</v>
      </c>
      <c r="AE188" s="95" t="str">
        <f t="shared" si="41"/>
        <v>D</v>
      </c>
      <c r="AF188" s="95" t="str">
        <f t="shared" si="41"/>
        <v>D</v>
      </c>
      <c r="AG188" s="95" t="str">
        <f t="shared" si="41"/>
        <v>D</v>
      </c>
      <c r="AH188" s="72"/>
    </row>
    <row r="189" spans="1:34" x14ac:dyDescent="0.4">
      <c r="A189" s="29"/>
      <c r="B189" s="104"/>
      <c r="C189" s="328">
        <f t="shared" si="36"/>
        <v>25.016404999999999</v>
      </c>
      <c r="D189" s="329">
        <f t="shared" si="37"/>
        <v>50.032809999999998</v>
      </c>
      <c r="E189" s="323">
        <f t="shared" si="38"/>
        <v>7.625</v>
      </c>
      <c r="F189" s="324">
        <v>15.25</v>
      </c>
      <c r="G189" s="95">
        <f t="shared" ref="G189:P198" si="42">IF(((10000-$C189)/$C189/10000/2*(G$128^2/$U$125)/304.8)&gt;(1.4142*$D$83),"D",IF(((10000-$C189)/$C189/10000/2*(G$128^2/$U$125)/304.8)&gt;(28.5*1.061231),"32.0",IF(((10000-$C189)/$C189/10000/2*(G$128^2/$U$125)/304.8)&gt;(25.4*1.061231),"28.5",IF(((10000-$C189)/$C189/10000/2*(G$128^2/$U$125)/304.8)&gt;(22.6*1.061231),"25.4",IF(((10000-$C189)/$C189/10000/2*(G$128^2/$U$125)/304.8)&gt;(20.2*1.061231),"22.6",IF(((10000-$C189)/$C189/10000/2*(G$128^2/$U$125)/304.8)&gt;(18*1.061231),"20.2",IF(((10000-$C189)/$C189/10000/2*(G$128^2/$U$125)/304.8)&gt;(16*1.061231),"18.0",IF(((10000-$C189)/$C189/10000/2*(G$128^2/$U$125)/304.8)&gt;(14.3*1.061231),"16.0",IF(((10000-$C189)/$C189/10000/2*(G$128^2/$U$125)/304.8)&gt;(12.7*1.061231),"14.3",IF(((10000-$C189)/$C189/10000/2*(G$128^2/$U$125)/304.8)&gt;(11.3*1.061231),"12.7",IF(((10000-$C189)/$C189/10000/2*(G$128^2/$U$125)/304.8)&gt;(10.1*1.061231),"11.3",IF(((10000-$C189)/$C189/10000/2*(G$128^2/$U$125)/304.8)&gt;(9*1.061231),"10.1",IF(((10000-$C189)/$C189/10000/2*(G$128^2/$U$125)/304.8)&gt;(8*1.061231),"9.0",IF(((10000-$C189)/$C189/10000/2*(G$128^2/$U$125)/304.8)&gt;(7.1*1.061231),"8.0",IF(((10000-$C189)/$C189/10000/2*(G$128^2/$U$125)/304.8)&gt;(6.3*1.061231),"7.1",IF(((10000-$C189)/$C189/10000/2*(G$128^2/$U$125)/304.8)&gt;(5.7*1.061231),"6.3",IF(((10000-$C189)/$C189/10000/2*(G$128^2/$U$125)/304.8)&gt;(5*1.061231),"5.7",IF(((10000-$C189)/$C189/10000/2*(G$128^2/$U$125)/304.8)&gt;(4.5*1.061231),"5.0",IF(((10000-$C189)/$C189/10000/2*(G$128^2/$U$125)/304.8)&gt;(4*1.061231),"4.5",IF(((10000-$C189)/$C189/10000/2*(G$128^2/$U$125)/304.8)&gt;(3.6*1.061231),"4.0",IF(((10000-$C189)/$C189/10000/2*(G$128^2/$U$125)/304.8)&gt;(3.2*1.061231),"3.6",IF(((10000-$C189)/$C189/10000/2*(G$128^2/$U$125)/304.8)&gt;(2.8*1.061231),"3.2",IF(((10000-$C189)/$C189/10000/2*(G$128^2/$U$125)/304.8)&gt;(2.5*1.061231),"2.8",IF(((10000-$C189)/$C189/10000/2*(G$128^2/$U$125)/304.8)&gt;(2.2*1.061231),"2.5",IF(((10000-$C189)/$C189/10000/2*(G$128^2/$U$125)/304.8)&gt;(2*1.061231),"2.2",IF(((10000-$C189)/$C189/10000/2*(G$128^2/$U$125)/304.8)&gt;(1.8*1.061231),"2.0",IF(((10000-$C189)/$C189/10000/2*(G$128^2/$U$125)/304.8)&gt;(1.6*1.061231),"1.8",IF(((10000-$C189)/$C189/10000/2*(G$128^2/$U$125)/304.8)&gt;(1.4*1.061231),"1.6",IF(((10000-$C189)/$C189/10000/2*(G$128^2/$U$125)/304.8)&gt;(1.3*1.061231),"1.4",IF(((10000-$C189)/$C189/10000/2*(G$128^2/$U$125)/304.8)&gt;(1.1*1.061231),"1.3",IF(((10000-$C189)/$C189/10000/2*(G$128^2/$U$125)/304.8)&gt;(1*1.061231),"1.1",(10000-$C189)/$C189/10000/2*(G$128^2/$U$125)/304.8)))))))))))))))))))))))))))))))</f>
        <v>0.98114589598038049</v>
      </c>
      <c r="H189" s="95" t="str">
        <f t="shared" si="42"/>
        <v>1.3</v>
      </c>
      <c r="I189" s="95" t="str">
        <f t="shared" si="42"/>
        <v>1.4</v>
      </c>
      <c r="J189" s="95" t="str">
        <f t="shared" si="42"/>
        <v>1.8</v>
      </c>
      <c r="K189" s="95" t="str">
        <f t="shared" si="42"/>
        <v>2.0</v>
      </c>
      <c r="L189" s="95" t="str">
        <f t="shared" si="42"/>
        <v>2.5</v>
      </c>
      <c r="M189" s="95" t="str">
        <f t="shared" si="42"/>
        <v>2.8</v>
      </c>
      <c r="N189" s="95" t="str">
        <f t="shared" si="42"/>
        <v>3.2</v>
      </c>
      <c r="O189" s="95" t="str">
        <f t="shared" si="42"/>
        <v>3.6</v>
      </c>
      <c r="P189" s="95" t="str">
        <f t="shared" si="42"/>
        <v>4.0</v>
      </c>
      <c r="Q189" s="95" t="str">
        <f t="shared" ref="Q189:Z198" si="43">IF(((10000-$C189)/$C189/10000/2*(Q$128^2/$U$125)/304.8)&gt;(1.4142*$D$83),"D",IF(((10000-$C189)/$C189/10000/2*(Q$128^2/$U$125)/304.8)&gt;(28.5*1.061231),"32.0",IF(((10000-$C189)/$C189/10000/2*(Q$128^2/$U$125)/304.8)&gt;(25.4*1.061231),"28.5",IF(((10000-$C189)/$C189/10000/2*(Q$128^2/$U$125)/304.8)&gt;(22.6*1.061231),"25.4",IF(((10000-$C189)/$C189/10000/2*(Q$128^2/$U$125)/304.8)&gt;(20.2*1.061231),"22.6",IF(((10000-$C189)/$C189/10000/2*(Q$128^2/$U$125)/304.8)&gt;(18*1.061231),"20.2",IF(((10000-$C189)/$C189/10000/2*(Q$128^2/$U$125)/304.8)&gt;(16*1.061231),"18.0",IF(((10000-$C189)/$C189/10000/2*(Q$128^2/$U$125)/304.8)&gt;(14.3*1.061231),"16.0",IF(((10000-$C189)/$C189/10000/2*(Q$128^2/$U$125)/304.8)&gt;(12.7*1.061231),"14.3",IF(((10000-$C189)/$C189/10000/2*(Q$128^2/$U$125)/304.8)&gt;(11.3*1.061231),"12.7",IF(((10000-$C189)/$C189/10000/2*(Q$128^2/$U$125)/304.8)&gt;(10.1*1.061231),"11.3",IF(((10000-$C189)/$C189/10000/2*(Q$128^2/$U$125)/304.8)&gt;(9*1.061231),"10.1",IF(((10000-$C189)/$C189/10000/2*(Q$128^2/$U$125)/304.8)&gt;(8*1.061231),"9.0",IF(((10000-$C189)/$C189/10000/2*(Q$128^2/$U$125)/304.8)&gt;(7.1*1.061231),"8.0",IF(((10000-$C189)/$C189/10000/2*(Q$128^2/$U$125)/304.8)&gt;(6.3*1.061231),"7.1",IF(((10000-$C189)/$C189/10000/2*(Q$128^2/$U$125)/304.8)&gt;(5.7*1.061231),"6.3",IF(((10000-$C189)/$C189/10000/2*(Q$128^2/$U$125)/304.8)&gt;(5*1.061231),"5.7",IF(((10000-$C189)/$C189/10000/2*(Q$128^2/$U$125)/304.8)&gt;(4.5*1.061231),"5.0",IF(((10000-$C189)/$C189/10000/2*(Q$128^2/$U$125)/304.8)&gt;(4*1.061231),"4.5",IF(((10000-$C189)/$C189/10000/2*(Q$128^2/$U$125)/304.8)&gt;(3.6*1.061231),"4.0",IF(((10000-$C189)/$C189/10000/2*(Q$128^2/$U$125)/304.8)&gt;(3.2*1.061231),"3.6",IF(((10000-$C189)/$C189/10000/2*(Q$128^2/$U$125)/304.8)&gt;(2.8*1.061231),"3.2",IF(((10000-$C189)/$C189/10000/2*(Q$128^2/$U$125)/304.8)&gt;(2.5*1.061231),"2.8",IF(((10000-$C189)/$C189/10000/2*(Q$128^2/$U$125)/304.8)&gt;(2.2*1.061231),"2.5",IF(((10000-$C189)/$C189/10000/2*(Q$128^2/$U$125)/304.8)&gt;(2*1.061231),"2.2",IF(((10000-$C189)/$C189/10000/2*(Q$128^2/$U$125)/304.8)&gt;(1.8*1.061231),"2.0",IF(((10000-$C189)/$C189/10000/2*(Q$128^2/$U$125)/304.8)&gt;(1.6*1.061231),"1.8",IF(((10000-$C189)/$C189/10000/2*(Q$128^2/$U$125)/304.8)&gt;(1.4*1.061231),"1.6",IF(((10000-$C189)/$C189/10000/2*(Q$128^2/$U$125)/304.8)&gt;(1.3*1.061231),"1.4",IF(((10000-$C189)/$C189/10000/2*(Q$128^2/$U$125)/304.8)&gt;(1.1*1.061231),"1.3",IF(((10000-$C189)/$C189/10000/2*(Q$128^2/$U$125)/304.8)&gt;(1*1.061231),"1.1",(10000-$C189)/$C189/10000/2*(Q$128^2/$U$125)/304.8)))))))))))))))))))))))))))))))</f>
        <v>4.5</v>
      </c>
      <c r="R189" s="95" t="str">
        <f t="shared" si="43"/>
        <v>5.0</v>
      </c>
      <c r="S189" s="95" t="str">
        <f t="shared" si="43"/>
        <v>5.7</v>
      </c>
      <c r="T189" s="95" t="str">
        <f t="shared" si="43"/>
        <v>5.7</v>
      </c>
      <c r="U189" s="95" t="str">
        <f t="shared" si="43"/>
        <v>6.3</v>
      </c>
      <c r="V189" s="95" t="str">
        <f t="shared" si="43"/>
        <v>7.1</v>
      </c>
      <c r="W189" s="95" t="str">
        <f t="shared" si="43"/>
        <v>8.0</v>
      </c>
      <c r="X189" s="95" t="str">
        <f t="shared" si="43"/>
        <v>8.0</v>
      </c>
      <c r="Y189" s="95" t="str">
        <f t="shared" si="43"/>
        <v>9.0</v>
      </c>
      <c r="Z189" s="95" t="str">
        <f t="shared" si="43"/>
        <v>9.0</v>
      </c>
      <c r="AA189" s="95" t="str">
        <f t="shared" ref="AA189:AG198" si="44">IF(((10000-$C189)/$C189/10000/2*(AA$128^2/$U$125)/304.8)&gt;(1.4142*$D$83),"D",IF(((10000-$C189)/$C189/10000/2*(AA$128^2/$U$125)/304.8)&gt;(28.5*1.061231),"32.0",IF(((10000-$C189)/$C189/10000/2*(AA$128^2/$U$125)/304.8)&gt;(25.4*1.061231),"28.5",IF(((10000-$C189)/$C189/10000/2*(AA$128^2/$U$125)/304.8)&gt;(22.6*1.061231),"25.4",IF(((10000-$C189)/$C189/10000/2*(AA$128^2/$U$125)/304.8)&gt;(20.2*1.061231),"22.6",IF(((10000-$C189)/$C189/10000/2*(AA$128^2/$U$125)/304.8)&gt;(18*1.061231),"20.2",IF(((10000-$C189)/$C189/10000/2*(AA$128^2/$U$125)/304.8)&gt;(16*1.061231),"18.0",IF(((10000-$C189)/$C189/10000/2*(AA$128^2/$U$125)/304.8)&gt;(14.3*1.061231),"16.0",IF(((10000-$C189)/$C189/10000/2*(AA$128^2/$U$125)/304.8)&gt;(12.7*1.061231),"14.3",IF(((10000-$C189)/$C189/10000/2*(AA$128^2/$U$125)/304.8)&gt;(11.3*1.061231),"12.7",IF(((10000-$C189)/$C189/10000/2*(AA$128^2/$U$125)/304.8)&gt;(10.1*1.061231),"11.3",IF(((10000-$C189)/$C189/10000/2*(AA$128^2/$U$125)/304.8)&gt;(9*1.061231),"10.1",IF(((10000-$C189)/$C189/10000/2*(AA$128^2/$U$125)/304.8)&gt;(8*1.061231),"9.0",IF(((10000-$C189)/$C189/10000/2*(AA$128^2/$U$125)/304.8)&gt;(7.1*1.061231),"8.0",IF(((10000-$C189)/$C189/10000/2*(AA$128^2/$U$125)/304.8)&gt;(6.3*1.061231),"7.1",IF(((10000-$C189)/$C189/10000/2*(AA$128^2/$U$125)/304.8)&gt;(5.7*1.061231),"6.3",IF(((10000-$C189)/$C189/10000/2*(AA$128^2/$U$125)/304.8)&gt;(5*1.061231),"5.7",IF(((10000-$C189)/$C189/10000/2*(AA$128^2/$U$125)/304.8)&gt;(4.5*1.061231),"5.0",IF(((10000-$C189)/$C189/10000/2*(AA$128^2/$U$125)/304.8)&gt;(4*1.061231),"4.5",IF(((10000-$C189)/$C189/10000/2*(AA$128^2/$U$125)/304.8)&gt;(3.6*1.061231),"4.0",IF(((10000-$C189)/$C189/10000/2*(AA$128^2/$U$125)/304.8)&gt;(3.2*1.061231),"3.6",IF(((10000-$C189)/$C189/10000/2*(AA$128^2/$U$125)/304.8)&gt;(2.8*1.061231),"3.2",IF(((10000-$C189)/$C189/10000/2*(AA$128^2/$U$125)/304.8)&gt;(2.5*1.061231),"2.8",IF(((10000-$C189)/$C189/10000/2*(AA$128^2/$U$125)/304.8)&gt;(2.2*1.061231),"2.5",IF(((10000-$C189)/$C189/10000/2*(AA$128^2/$U$125)/304.8)&gt;(2*1.061231),"2.2",IF(((10000-$C189)/$C189/10000/2*(AA$128^2/$U$125)/304.8)&gt;(1.8*1.061231),"2.0",IF(((10000-$C189)/$C189/10000/2*(AA$128^2/$U$125)/304.8)&gt;(1.6*1.061231),"1.8",IF(((10000-$C189)/$C189/10000/2*(AA$128^2/$U$125)/304.8)&gt;(1.4*1.061231),"1.6",IF(((10000-$C189)/$C189/10000/2*(AA$128^2/$U$125)/304.8)&gt;(1.3*1.061231),"1.4",IF(((10000-$C189)/$C189/10000/2*(AA$128^2/$U$125)/304.8)&gt;(1.1*1.061231),"1.3",IF(((10000-$C189)/$C189/10000/2*(AA$128^2/$U$125)/304.8)&gt;(1*1.061231),"1.1",(10000-$C189)/$C189/10000/2*(AA$128^2/$U$125)/304.8)))))))))))))))))))))))))))))))</f>
        <v>10.1</v>
      </c>
      <c r="AB189" s="95" t="str">
        <f t="shared" si="44"/>
        <v>11.3</v>
      </c>
      <c r="AC189" s="95" t="str">
        <f t="shared" si="44"/>
        <v>D</v>
      </c>
      <c r="AD189" s="95" t="str">
        <f t="shared" si="44"/>
        <v>D</v>
      </c>
      <c r="AE189" s="95" t="str">
        <f t="shared" si="44"/>
        <v>D</v>
      </c>
      <c r="AF189" s="95" t="str">
        <f t="shared" si="44"/>
        <v>D</v>
      </c>
      <c r="AG189" s="95" t="str">
        <f t="shared" si="44"/>
        <v>D</v>
      </c>
      <c r="AH189" s="72"/>
    </row>
    <row r="190" spans="1:34" x14ac:dyDescent="0.4">
      <c r="A190" s="29"/>
      <c r="B190" s="104"/>
      <c r="C190" s="328">
        <f t="shared" si="36"/>
        <v>25.42651</v>
      </c>
      <c r="D190" s="329">
        <f t="shared" si="37"/>
        <v>50.853020000000001</v>
      </c>
      <c r="E190" s="323">
        <f t="shared" si="38"/>
        <v>7.75</v>
      </c>
      <c r="F190" s="324">
        <v>15.5</v>
      </c>
      <c r="G190" s="95">
        <f t="shared" si="42"/>
        <v>0.96528127459487012</v>
      </c>
      <c r="H190" s="95" t="str">
        <f t="shared" si="42"/>
        <v>1.3</v>
      </c>
      <c r="I190" s="95" t="str">
        <f t="shared" si="42"/>
        <v>1.4</v>
      </c>
      <c r="J190" s="95" t="str">
        <f t="shared" si="42"/>
        <v>1.8</v>
      </c>
      <c r="K190" s="95" t="str">
        <f t="shared" si="42"/>
        <v>2.0</v>
      </c>
      <c r="L190" s="95" t="str">
        <f t="shared" si="42"/>
        <v>2.5</v>
      </c>
      <c r="M190" s="95" t="str">
        <f t="shared" si="42"/>
        <v>2.8</v>
      </c>
      <c r="N190" s="95" t="str">
        <f t="shared" si="42"/>
        <v>3.2</v>
      </c>
      <c r="O190" s="95" t="str">
        <f t="shared" si="42"/>
        <v>3.6</v>
      </c>
      <c r="P190" s="95" t="str">
        <f t="shared" si="42"/>
        <v>4.0</v>
      </c>
      <c r="Q190" s="95" t="str">
        <f t="shared" si="43"/>
        <v>4.5</v>
      </c>
      <c r="R190" s="95" t="str">
        <f t="shared" si="43"/>
        <v>4.5</v>
      </c>
      <c r="S190" s="95" t="str">
        <f t="shared" si="43"/>
        <v>5.0</v>
      </c>
      <c r="T190" s="95" t="str">
        <f t="shared" si="43"/>
        <v>5.7</v>
      </c>
      <c r="U190" s="95" t="str">
        <f t="shared" si="43"/>
        <v>6.3</v>
      </c>
      <c r="V190" s="95" t="str">
        <f t="shared" si="43"/>
        <v>7.1</v>
      </c>
      <c r="W190" s="95" t="str">
        <f t="shared" si="43"/>
        <v>7.1</v>
      </c>
      <c r="X190" s="95" t="str">
        <f t="shared" si="43"/>
        <v>8.0</v>
      </c>
      <c r="Y190" s="95" t="str">
        <f t="shared" si="43"/>
        <v>9.0</v>
      </c>
      <c r="Z190" s="95" t="str">
        <f t="shared" si="43"/>
        <v>9.0</v>
      </c>
      <c r="AA190" s="95" t="str">
        <f t="shared" si="44"/>
        <v>10.1</v>
      </c>
      <c r="AB190" s="95" t="str">
        <f t="shared" si="44"/>
        <v>11.3</v>
      </c>
      <c r="AC190" s="95" t="str">
        <f t="shared" si="44"/>
        <v>D</v>
      </c>
      <c r="AD190" s="95" t="str">
        <f t="shared" si="44"/>
        <v>D</v>
      </c>
      <c r="AE190" s="95" t="str">
        <f t="shared" si="44"/>
        <v>D</v>
      </c>
      <c r="AF190" s="95" t="str">
        <f t="shared" si="44"/>
        <v>D</v>
      </c>
      <c r="AG190" s="95" t="str">
        <f t="shared" si="44"/>
        <v>D</v>
      </c>
      <c r="AH190" s="72"/>
    </row>
    <row r="191" spans="1:34" x14ac:dyDescent="0.4">
      <c r="A191" s="29"/>
      <c r="B191" s="104"/>
      <c r="C191" s="328">
        <f t="shared" si="36"/>
        <v>25.836614999999998</v>
      </c>
      <c r="D191" s="329">
        <f t="shared" si="37"/>
        <v>51.673229999999997</v>
      </c>
      <c r="E191" s="323">
        <f t="shared" si="38"/>
        <v>7.875</v>
      </c>
      <c r="F191" s="324">
        <v>15.75</v>
      </c>
      <c r="G191" s="95">
        <f t="shared" si="42"/>
        <v>0.94992029198350303</v>
      </c>
      <c r="H191" s="95" t="str">
        <f t="shared" si="42"/>
        <v>1.3</v>
      </c>
      <c r="I191" s="95" t="str">
        <f t="shared" si="42"/>
        <v>1.4</v>
      </c>
      <c r="J191" s="95" t="str">
        <f t="shared" si="42"/>
        <v>1.6</v>
      </c>
      <c r="K191" s="95" t="str">
        <f t="shared" si="42"/>
        <v>2.0</v>
      </c>
      <c r="L191" s="95" t="str">
        <f t="shared" si="42"/>
        <v>2.2</v>
      </c>
      <c r="M191" s="95" t="str">
        <f t="shared" si="42"/>
        <v>2.5</v>
      </c>
      <c r="N191" s="95" t="str">
        <f t="shared" si="42"/>
        <v>3.2</v>
      </c>
      <c r="O191" s="95" t="str">
        <f t="shared" si="42"/>
        <v>3.2</v>
      </c>
      <c r="P191" s="95" t="str">
        <f t="shared" si="42"/>
        <v>3.6</v>
      </c>
      <c r="Q191" s="95" t="str">
        <f t="shared" si="43"/>
        <v>4.0</v>
      </c>
      <c r="R191" s="95" t="str">
        <f t="shared" si="43"/>
        <v>4.5</v>
      </c>
      <c r="S191" s="95" t="str">
        <f t="shared" si="43"/>
        <v>5.0</v>
      </c>
      <c r="T191" s="95" t="str">
        <f t="shared" si="43"/>
        <v>5.7</v>
      </c>
      <c r="U191" s="95" t="str">
        <f t="shared" si="43"/>
        <v>6.3</v>
      </c>
      <c r="V191" s="95" t="str">
        <f t="shared" si="43"/>
        <v>7.1</v>
      </c>
      <c r="W191" s="95" t="str">
        <f t="shared" si="43"/>
        <v>7.1</v>
      </c>
      <c r="X191" s="95" t="str">
        <f t="shared" si="43"/>
        <v>8.0</v>
      </c>
      <c r="Y191" s="95" t="str">
        <f t="shared" si="43"/>
        <v>9.0</v>
      </c>
      <c r="Z191" s="95" t="str">
        <f t="shared" si="43"/>
        <v>9.0</v>
      </c>
      <c r="AA191" s="95" t="str">
        <f t="shared" si="44"/>
        <v>10.1</v>
      </c>
      <c r="AB191" s="95" t="str">
        <f t="shared" si="44"/>
        <v>10.1</v>
      </c>
      <c r="AC191" s="95" t="str">
        <f t="shared" si="44"/>
        <v>11.3</v>
      </c>
      <c r="AD191" s="95" t="str">
        <f t="shared" si="44"/>
        <v>D</v>
      </c>
      <c r="AE191" s="95" t="str">
        <f t="shared" si="44"/>
        <v>D</v>
      </c>
      <c r="AF191" s="95" t="str">
        <f t="shared" si="44"/>
        <v>D</v>
      </c>
      <c r="AG191" s="95" t="str">
        <f t="shared" si="44"/>
        <v>D</v>
      </c>
      <c r="AH191" s="72"/>
    </row>
    <row r="192" spans="1:34" x14ac:dyDescent="0.4">
      <c r="A192" s="29"/>
      <c r="B192" s="104"/>
      <c r="C192" s="328">
        <f t="shared" si="36"/>
        <v>26.24672</v>
      </c>
      <c r="D192" s="329">
        <f t="shared" si="37"/>
        <v>52.49344</v>
      </c>
      <c r="E192" s="323">
        <f t="shared" si="38"/>
        <v>8</v>
      </c>
      <c r="F192" s="324">
        <v>16</v>
      </c>
      <c r="G192" s="95">
        <f t="shared" si="42"/>
        <v>0.93503934007874112</v>
      </c>
      <c r="H192" s="95" t="str">
        <f t="shared" si="42"/>
        <v>1.1</v>
      </c>
      <c r="I192" s="95" t="str">
        <f t="shared" si="42"/>
        <v>1.4</v>
      </c>
      <c r="J192" s="95" t="str">
        <f t="shared" si="42"/>
        <v>1.6</v>
      </c>
      <c r="K192" s="95" t="str">
        <f t="shared" si="42"/>
        <v>2.0</v>
      </c>
      <c r="L192" s="95" t="str">
        <f t="shared" si="42"/>
        <v>2.2</v>
      </c>
      <c r="M192" s="95" t="str">
        <f t="shared" si="42"/>
        <v>2.5</v>
      </c>
      <c r="N192" s="95" t="str">
        <f t="shared" si="42"/>
        <v>2.8</v>
      </c>
      <c r="O192" s="95" t="str">
        <f t="shared" si="42"/>
        <v>3.2</v>
      </c>
      <c r="P192" s="95" t="str">
        <f t="shared" si="42"/>
        <v>3.6</v>
      </c>
      <c r="Q192" s="95" t="str">
        <f t="shared" si="43"/>
        <v>4.0</v>
      </c>
      <c r="R192" s="95" t="str">
        <f t="shared" si="43"/>
        <v>4.5</v>
      </c>
      <c r="S192" s="95" t="str">
        <f t="shared" si="43"/>
        <v>5.0</v>
      </c>
      <c r="T192" s="95" t="str">
        <f t="shared" si="43"/>
        <v>5.7</v>
      </c>
      <c r="U192" s="95" t="str">
        <f t="shared" si="43"/>
        <v>6.3</v>
      </c>
      <c r="V192" s="95" t="str">
        <f t="shared" si="43"/>
        <v>6.3</v>
      </c>
      <c r="W192" s="95" t="str">
        <f t="shared" si="43"/>
        <v>7.1</v>
      </c>
      <c r="X192" s="95" t="str">
        <f t="shared" si="43"/>
        <v>8.0</v>
      </c>
      <c r="Y192" s="95" t="str">
        <f t="shared" si="43"/>
        <v>8.0</v>
      </c>
      <c r="Z192" s="95" t="str">
        <f t="shared" si="43"/>
        <v>9.0</v>
      </c>
      <c r="AA192" s="95" t="str">
        <f t="shared" si="44"/>
        <v>10.1</v>
      </c>
      <c r="AB192" s="95" t="str">
        <f t="shared" si="44"/>
        <v>10.1</v>
      </c>
      <c r="AC192" s="95" t="str">
        <f t="shared" si="44"/>
        <v>11.3</v>
      </c>
      <c r="AD192" s="95" t="str">
        <f t="shared" si="44"/>
        <v>D</v>
      </c>
      <c r="AE192" s="95" t="str">
        <f t="shared" si="44"/>
        <v>D</v>
      </c>
      <c r="AF192" s="95" t="str">
        <f t="shared" si="44"/>
        <v>D</v>
      </c>
      <c r="AG192" s="95" t="str">
        <f t="shared" si="44"/>
        <v>D</v>
      </c>
      <c r="AH192" s="72"/>
    </row>
    <row r="193" spans="1:34" x14ac:dyDescent="0.4">
      <c r="A193" s="29"/>
      <c r="B193" s="104"/>
      <c r="C193" s="328">
        <f t="shared" ref="C193:C200" si="45">E193*3.28084</f>
        <v>26.656825000000001</v>
      </c>
      <c r="D193" s="329">
        <f t="shared" ref="D193:D200" si="46">F193*3.28084</f>
        <v>53.313650000000003</v>
      </c>
      <c r="E193" s="323">
        <f t="shared" ref="E193:E200" si="47">0.5*F193</f>
        <v>8.125</v>
      </c>
      <c r="F193" s="324">
        <v>16.25</v>
      </c>
      <c r="G193" s="95">
        <f t="shared" si="42"/>
        <v>0.92061626361720239</v>
      </c>
      <c r="H193" s="95" t="str">
        <f t="shared" si="42"/>
        <v>1.1</v>
      </c>
      <c r="I193" s="95" t="str">
        <f t="shared" si="42"/>
        <v>1.3</v>
      </c>
      <c r="J193" s="95" t="str">
        <f t="shared" si="42"/>
        <v>1.6</v>
      </c>
      <c r="K193" s="95" t="str">
        <f t="shared" si="42"/>
        <v>2.0</v>
      </c>
      <c r="L193" s="95" t="str">
        <f t="shared" si="42"/>
        <v>2.2</v>
      </c>
      <c r="M193" s="95" t="str">
        <f t="shared" si="42"/>
        <v>2.5</v>
      </c>
      <c r="N193" s="95" t="str">
        <f t="shared" si="42"/>
        <v>2.8</v>
      </c>
      <c r="O193" s="95" t="str">
        <f t="shared" si="42"/>
        <v>3.2</v>
      </c>
      <c r="P193" s="95" t="str">
        <f t="shared" si="42"/>
        <v>3.6</v>
      </c>
      <c r="Q193" s="95" t="str">
        <f t="shared" si="43"/>
        <v>4.0</v>
      </c>
      <c r="R193" s="95" t="str">
        <f t="shared" si="43"/>
        <v>4.5</v>
      </c>
      <c r="S193" s="95" t="str">
        <f t="shared" si="43"/>
        <v>5.0</v>
      </c>
      <c r="T193" s="95" t="str">
        <f t="shared" si="43"/>
        <v>5.7</v>
      </c>
      <c r="U193" s="95" t="str">
        <f t="shared" si="43"/>
        <v>5.7</v>
      </c>
      <c r="V193" s="95" t="str">
        <f t="shared" si="43"/>
        <v>6.3</v>
      </c>
      <c r="W193" s="95" t="str">
        <f t="shared" si="43"/>
        <v>7.1</v>
      </c>
      <c r="X193" s="95" t="str">
        <f t="shared" si="43"/>
        <v>8.0</v>
      </c>
      <c r="Y193" s="95" t="str">
        <f t="shared" si="43"/>
        <v>8.0</v>
      </c>
      <c r="Z193" s="95" t="str">
        <f t="shared" si="43"/>
        <v>9.0</v>
      </c>
      <c r="AA193" s="95" t="str">
        <f t="shared" si="44"/>
        <v>10.1</v>
      </c>
      <c r="AB193" s="95" t="str">
        <f t="shared" si="44"/>
        <v>10.1</v>
      </c>
      <c r="AC193" s="95" t="str">
        <f t="shared" si="44"/>
        <v>11.3</v>
      </c>
      <c r="AD193" s="95" t="str">
        <f t="shared" si="44"/>
        <v>D</v>
      </c>
      <c r="AE193" s="95" t="str">
        <f t="shared" si="44"/>
        <v>D</v>
      </c>
      <c r="AF193" s="95" t="str">
        <f t="shared" si="44"/>
        <v>D</v>
      </c>
      <c r="AG193" s="95" t="str">
        <f t="shared" si="44"/>
        <v>D</v>
      </c>
      <c r="AH193" s="72"/>
    </row>
    <row r="194" spans="1:34" x14ac:dyDescent="0.4">
      <c r="A194" s="29"/>
      <c r="B194" s="104"/>
      <c r="C194" s="328">
        <f t="shared" si="45"/>
        <v>27.066929999999999</v>
      </c>
      <c r="D194" s="329">
        <f t="shared" si="46"/>
        <v>54.133859999999999</v>
      </c>
      <c r="E194" s="323">
        <f t="shared" si="47"/>
        <v>8.25</v>
      </c>
      <c r="F194" s="324">
        <v>16.5</v>
      </c>
      <c r="G194" s="95">
        <f t="shared" si="42"/>
        <v>0.90663025007874087</v>
      </c>
      <c r="H194" s="95" t="str">
        <f t="shared" si="42"/>
        <v>1.1</v>
      </c>
      <c r="I194" s="95" t="str">
        <f t="shared" si="42"/>
        <v>1.3</v>
      </c>
      <c r="J194" s="95" t="str">
        <f t="shared" si="42"/>
        <v>1.6</v>
      </c>
      <c r="K194" s="95" t="str">
        <f t="shared" si="42"/>
        <v>1.8</v>
      </c>
      <c r="L194" s="95" t="str">
        <f t="shared" si="42"/>
        <v>2.2</v>
      </c>
      <c r="M194" s="95" t="str">
        <f t="shared" si="42"/>
        <v>2.5</v>
      </c>
      <c r="N194" s="95" t="str">
        <f t="shared" si="42"/>
        <v>2.8</v>
      </c>
      <c r="O194" s="95" t="str">
        <f t="shared" si="42"/>
        <v>3.2</v>
      </c>
      <c r="P194" s="95" t="str">
        <f t="shared" si="42"/>
        <v>3.6</v>
      </c>
      <c r="Q194" s="95" t="str">
        <f t="shared" si="43"/>
        <v>4.0</v>
      </c>
      <c r="R194" s="95" t="str">
        <f t="shared" si="43"/>
        <v>4.5</v>
      </c>
      <c r="S194" s="95" t="str">
        <f t="shared" si="43"/>
        <v>5.0</v>
      </c>
      <c r="T194" s="95" t="str">
        <f t="shared" si="43"/>
        <v>5.7</v>
      </c>
      <c r="U194" s="95" t="str">
        <f t="shared" si="43"/>
        <v>5.7</v>
      </c>
      <c r="V194" s="95" t="str">
        <f t="shared" si="43"/>
        <v>6.3</v>
      </c>
      <c r="W194" s="95" t="str">
        <f t="shared" si="43"/>
        <v>7.1</v>
      </c>
      <c r="X194" s="95" t="str">
        <f t="shared" si="43"/>
        <v>8.0</v>
      </c>
      <c r="Y194" s="95" t="str">
        <f t="shared" si="43"/>
        <v>8.0</v>
      </c>
      <c r="Z194" s="95" t="str">
        <f t="shared" si="43"/>
        <v>9.0</v>
      </c>
      <c r="AA194" s="95" t="str">
        <f t="shared" si="44"/>
        <v>9.0</v>
      </c>
      <c r="AB194" s="95" t="str">
        <f t="shared" si="44"/>
        <v>10.1</v>
      </c>
      <c r="AC194" s="95" t="str">
        <f t="shared" si="44"/>
        <v>11.3</v>
      </c>
      <c r="AD194" s="95" t="str">
        <f t="shared" si="44"/>
        <v>D</v>
      </c>
      <c r="AE194" s="95" t="str">
        <f t="shared" si="44"/>
        <v>D</v>
      </c>
      <c r="AF194" s="95" t="str">
        <f t="shared" si="44"/>
        <v>D</v>
      </c>
      <c r="AG194" s="95" t="str">
        <f t="shared" si="44"/>
        <v>D</v>
      </c>
      <c r="AH194" s="72"/>
    </row>
    <row r="195" spans="1:34" x14ac:dyDescent="0.4">
      <c r="A195" s="29"/>
      <c r="B195" s="104"/>
      <c r="C195" s="328">
        <f t="shared" si="45"/>
        <v>27.477035000000001</v>
      </c>
      <c r="D195" s="329">
        <f t="shared" si="46"/>
        <v>54.954070000000002</v>
      </c>
      <c r="E195" s="323">
        <f t="shared" si="47"/>
        <v>8.375</v>
      </c>
      <c r="F195" s="324">
        <v>16.75</v>
      </c>
      <c r="G195" s="95">
        <f t="shared" si="42"/>
        <v>0.89306172948172624</v>
      </c>
      <c r="H195" s="95" t="str">
        <f t="shared" si="42"/>
        <v>1.1</v>
      </c>
      <c r="I195" s="95" t="str">
        <f t="shared" si="42"/>
        <v>1.3</v>
      </c>
      <c r="J195" s="95" t="str">
        <f t="shared" si="42"/>
        <v>1.6</v>
      </c>
      <c r="K195" s="95" t="str">
        <f t="shared" si="42"/>
        <v>1.8</v>
      </c>
      <c r="L195" s="95" t="str">
        <f t="shared" si="42"/>
        <v>2.2</v>
      </c>
      <c r="M195" s="95" t="str">
        <f t="shared" si="42"/>
        <v>2.5</v>
      </c>
      <c r="N195" s="95" t="str">
        <f t="shared" si="42"/>
        <v>2.8</v>
      </c>
      <c r="O195" s="95" t="str">
        <f t="shared" si="42"/>
        <v>3.2</v>
      </c>
      <c r="P195" s="95" t="str">
        <f t="shared" si="42"/>
        <v>3.6</v>
      </c>
      <c r="Q195" s="95" t="str">
        <f t="shared" si="43"/>
        <v>4.0</v>
      </c>
      <c r="R195" s="95" t="str">
        <f t="shared" si="43"/>
        <v>4.5</v>
      </c>
      <c r="S195" s="95" t="str">
        <f t="shared" si="43"/>
        <v>5.0</v>
      </c>
      <c r="T195" s="95" t="str">
        <f t="shared" si="43"/>
        <v>5.7</v>
      </c>
      <c r="U195" s="95" t="str">
        <f t="shared" si="43"/>
        <v>5.7</v>
      </c>
      <c r="V195" s="95" t="str">
        <f t="shared" si="43"/>
        <v>6.3</v>
      </c>
      <c r="W195" s="95" t="str">
        <f t="shared" si="43"/>
        <v>7.1</v>
      </c>
      <c r="X195" s="95" t="str">
        <f t="shared" si="43"/>
        <v>7.1</v>
      </c>
      <c r="Y195" s="95" t="str">
        <f t="shared" si="43"/>
        <v>8.0</v>
      </c>
      <c r="Z195" s="95" t="str">
        <f t="shared" si="43"/>
        <v>9.0</v>
      </c>
      <c r="AA195" s="95" t="str">
        <f t="shared" si="44"/>
        <v>9.0</v>
      </c>
      <c r="AB195" s="95" t="str">
        <f t="shared" si="44"/>
        <v>10.1</v>
      </c>
      <c r="AC195" s="95" t="str">
        <f t="shared" si="44"/>
        <v>10.1</v>
      </c>
      <c r="AD195" s="95" t="str">
        <f t="shared" si="44"/>
        <v>D</v>
      </c>
      <c r="AE195" s="95" t="str">
        <f t="shared" si="44"/>
        <v>D</v>
      </c>
      <c r="AF195" s="95" t="str">
        <f t="shared" si="44"/>
        <v>D</v>
      </c>
      <c r="AG195" s="95" t="str">
        <f t="shared" si="44"/>
        <v>D</v>
      </c>
      <c r="AH195" s="72"/>
    </row>
    <row r="196" spans="1:34" x14ac:dyDescent="0.4">
      <c r="A196" s="29"/>
      <c r="B196" s="104"/>
      <c r="C196" s="328">
        <f t="shared" si="45"/>
        <v>27.887139999999999</v>
      </c>
      <c r="D196" s="329">
        <f t="shared" si="46"/>
        <v>55.774279999999997</v>
      </c>
      <c r="E196" s="323">
        <f t="shared" si="47"/>
        <v>8.5</v>
      </c>
      <c r="F196" s="324">
        <v>17</v>
      </c>
      <c r="G196" s="95">
        <f t="shared" si="42"/>
        <v>0.87989228301991751</v>
      </c>
      <c r="H196" s="95" t="str">
        <f t="shared" si="42"/>
        <v>1.1</v>
      </c>
      <c r="I196" s="95" t="str">
        <f t="shared" si="42"/>
        <v>1.3</v>
      </c>
      <c r="J196" s="95" t="str">
        <f t="shared" si="42"/>
        <v>1.6</v>
      </c>
      <c r="K196" s="95" t="str">
        <f t="shared" si="42"/>
        <v>1.8</v>
      </c>
      <c r="L196" s="95" t="str">
        <f t="shared" si="42"/>
        <v>2.2</v>
      </c>
      <c r="M196" s="95" t="str">
        <f t="shared" si="42"/>
        <v>2.5</v>
      </c>
      <c r="N196" s="95" t="str">
        <f t="shared" si="42"/>
        <v>2.8</v>
      </c>
      <c r="O196" s="95" t="str">
        <f t="shared" si="42"/>
        <v>3.2</v>
      </c>
      <c r="P196" s="95" t="str">
        <f t="shared" si="42"/>
        <v>3.6</v>
      </c>
      <c r="Q196" s="95" t="str">
        <f t="shared" si="43"/>
        <v>4.0</v>
      </c>
      <c r="R196" s="95" t="str">
        <f t="shared" si="43"/>
        <v>4.5</v>
      </c>
      <c r="S196" s="95" t="str">
        <f t="shared" si="43"/>
        <v>5.0</v>
      </c>
      <c r="T196" s="95" t="str">
        <f t="shared" si="43"/>
        <v>5.0</v>
      </c>
      <c r="U196" s="95" t="str">
        <f t="shared" si="43"/>
        <v>5.7</v>
      </c>
      <c r="V196" s="95" t="str">
        <f t="shared" si="43"/>
        <v>6.3</v>
      </c>
      <c r="W196" s="95" t="str">
        <f t="shared" si="43"/>
        <v>7.1</v>
      </c>
      <c r="X196" s="95" t="str">
        <f t="shared" si="43"/>
        <v>7.1</v>
      </c>
      <c r="Y196" s="95" t="str">
        <f t="shared" si="43"/>
        <v>8.0</v>
      </c>
      <c r="Z196" s="95" t="str">
        <f t="shared" si="43"/>
        <v>9.0</v>
      </c>
      <c r="AA196" s="95" t="str">
        <f t="shared" si="44"/>
        <v>9.0</v>
      </c>
      <c r="AB196" s="95" t="str">
        <f t="shared" si="44"/>
        <v>10.1</v>
      </c>
      <c r="AC196" s="95" t="str">
        <f t="shared" si="44"/>
        <v>10.1</v>
      </c>
      <c r="AD196" s="95" t="str">
        <f t="shared" si="44"/>
        <v>11.3</v>
      </c>
      <c r="AE196" s="95" t="str">
        <f t="shared" si="44"/>
        <v>D</v>
      </c>
      <c r="AF196" s="95" t="str">
        <f t="shared" si="44"/>
        <v>D</v>
      </c>
      <c r="AG196" s="95" t="str">
        <f t="shared" si="44"/>
        <v>D</v>
      </c>
      <c r="AH196" s="72"/>
    </row>
    <row r="197" spans="1:34" x14ac:dyDescent="0.4">
      <c r="A197" s="29"/>
      <c r="B197" s="104"/>
      <c r="C197" s="328">
        <f t="shared" si="45"/>
        <v>28.297245</v>
      </c>
      <c r="D197" s="329">
        <f t="shared" si="46"/>
        <v>56.59449</v>
      </c>
      <c r="E197" s="323">
        <f t="shared" si="47"/>
        <v>8.625</v>
      </c>
      <c r="F197" s="324">
        <v>17.25</v>
      </c>
      <c r="G197" s="95">
        <f t="shared" si="42"/>
        <v>0.86710455964395838</v>
      </c>
      <c r="H197" s="95" t="str">
        <f t="shared" si="42"/>
        <v>1.1</v>
      </c>
      <c r="I197" s="95" t="str">
        <f t="shared" si="42"/>
        <v>1.3</v>
      </c>
      <c r="J197" s="95" t="str">
        <f t="shared" si="42"/>
        <v>1.6</v>
      </c>
      <c r="K197" s="95" t="str">
        <f t="shared" si="42"/>
        <v>1.8</v>
      </c>
      <c r="L197" s="95" t="str">
        <f t="shared" si="42"/>
        <v>2.0</v>
      </c>
      <c r="M197" s="95" t="str">
        <f t="shared" si="42"/>
        <v>2.5</v>
      </c>
      <c r="N197" s="95" t="str">
        <f t="shared" si="42"/>
        <v>2.8</v>
      </c>
      <c r="O197" s="95" t="str">
        <f t="shared" si="42"/>
        <v>3.2</v>
      </c>
      <c r="P197" s="95" t="str">
        <f t="shared" si="42"/>
        <v>3.6</v>
      </c>
      <c r="Q197" s="95" t="str">
        <f t="shared" si="43"/>
        <v>4.0</v>
      </c>
      <c r="R197" s="95" t="str">
        <f t="shared" si="43"/>
        <v>4.5</v>
      </c>
      <c r="S197" s="95" t="str">
        <f t="shared" si="43"/>
        <v>4.5</v>
      </c>
      <c r="T197" s="95" t="str">
        <f t="shared" si="43"/>
        <v>5.0</v>
      </c>
      <c r="U197" s="95" t="str">
        <f t="shared" si="43"/>
        <v>5.7</v>
      </c>
      <c r="V197" s="95" t="str">
        <f t="shared" si="43"/>
        <v>6.3</v>
      </c>
      <c r="W197" s="95" t="str">
        <f t="shared" si="43"/>
        <v>7.1</v>
      </c>
      <c r="X197" s="95" t="str">
        <f t="shared" si="43"/>
        <v>7.1</v>
      </c>
      <c r="Y197" s="95" t="str">
        <f t="shared" si="43"/>
        <v>8.0</v>
      </c>
      <c r="Z197" s="95" t="str">
        <f t="shared" si="43"/>
        <v>8.0</v>
      </c>
      <c r="AA197" s="95" t="str">
        <f t="shared" si="44"/>
        <v>9.0</v>
      </c>
      <c r="AB197" s="95" t="str">
        <f t="shared" si="44"/>
        <v>10.1</v>
      </c>
      <c r="AC197" s="95" t="str">
        <f t="shared" si="44"/>
        <v>10.1</v>
      </c>
      <c r="AD197" s="95" t="str">
        <f t="shared" si="44"/>
        <v>11.3</v>
      </c>
      <c r="AE197" s="95" t="str">
        <f t="shared" si="44"/>
        <v>D</v>
      </c>
      <c r="AF197" s="95" t="str">
        <f t="shared" si="44"/>
        <v>D</v>
      </c>
      <c r="AG197" s="95" t="str">
        <f t="shared" si="44"/>
        <v>D</v>
      </c>
      <c r="AH197" s="72"/>
    </row>
    <row r="198" spans="1:34" x14ac:dyDescent="0.4">
      <c r="A198" s="29"/>
      <c r="B198" s="104"/>
      <c r="C198" s="328">
        <f t="shared" si="45"/>
        <v>28.707349999999998</v>
      </c>
      <c r="D198" s="329">
        <f t="shared" si="46"/>
        <v>57.414699999999996</v>
      </c>
      <c r="E198" s="323">
        <f t="shared" si="47"/>
        <v>8.75</v>
      </c>
      <c r="F198" s="324">
        <v>17.5</v>
      </c>
      <c r="G198" s="95">
        <f t="shared" si="42"/>
        <v>0.85468219979302673</v>
      </c>
      <c r="H198" s="95">
        <f t="shared" si="42"/>
        <v>1.0551632096210206</v>
      </c>
      <c r="I198" s="95" t="str">
        <f t="shared" si="42"/>
        <v>1.3</v>
      </c>
      <c r="J198" s="95" t="str">
        <f t="shared" si="42"/>
        <v>1.6</v>
      </c>
      <c r="K198" s="95" t="str">
        <f t="shared" si="42"/>
        <v>1.8</v>
      </c>
      <c r="L198" s="95" t="str">
        <f t="shared" si="42"/>
        <v>2.0</v>
      </c>
      <c r="M198" s="95" t="str">
        <f t="shared" si="42"/>
        <v>2.5</v>
      </c>
      <c r="N198" s="95" t="str">
        <f t="shared" si="42"/>
        <v>2.8</v>
      </c>
      <c r="O198" s="95" t="str">
        <f t="shared" si="42"/>
        <v>3.2</v>
      </c>
      <c r="P198" s="95" t="str">
        <f t="shared" si="42"/>
        <v>3.6</v>
      </c>
      <c r="Q198" s="95" t="str">
        <f t="shared" si="43"/>
        <v>3.6</v>
      </c>
      <c r="R198" s="95" t="str">
        <f t="shared" si="43"/>
        <v>4.0</v>
      </c>
      <c r="S198" s="95" t="str">
        <f t="shared" si="43"/>
        <v>4.5</v>
      </c>
      <c r="T198" s="95" t="str">
        <f t="shared" si="43"/>
        <v>5.0</v>
      </c>
      <c r="U198" s="95" t="str">
        <f t="shared" si="43"/>
        <v>5.7</v>
      </c>
      <c r="V198" s="95" t="str">
        <f t="shared" si="43"/>
        <v>6.3</v>
      </c>
      <c r="W198" s="95" t="str">
        <f t="shared" si="43"/>
        <v>6.3</v>
      </c>
      <c r="X198" s="95" t="str">
        <f t="shared" si="43"/>
        <v>7.1</v>
      </c>
      <c r="Y198" s="95" t="str">
        <f t="shared" si="43"/>
        <v>8.0</v>
      </c>
      <c r="Z198" s="95" t="str">
        <f t="shared" si="43"/>
        <v>8.0</v>
      </c>
      <c r="AA198" s="95" t="str">
        <f t="shared" si="44"/>
        <v>9.0</v>
      </c>
      <c r="AB198" s="95" t="str">
        <f t="shared" si="44"/>
        <v>9.0</v>
      </c>
      <c r="AC198" s="95" t="str">
        <f t="shared" si="44"/>
        <v>10.1</v>
      </c>
      <c r="AD198" s="95" t="str">
        <f t="shared" si="44"/>
        <v>11.3</v>
      </c>
      <c r="AE198" s="95" t="str">
        <f t="shared" si="44"/>
        <v>D</v>
      </c>
      <c r="AF198" s="95" t="str">
        <f t="shared" si="44"/>
        <v>D</v>
      </c>
      <c r="AG198" s="95" t="str">
        <f t="shared" si="44"/>
        <v>D</v>
      </c>
      <c r="AH198" s="72"/>
    </row>
    <row r="199" spans="1:34" x14ac:dyDescent="0.4">
      <c r="A199" s="29"/>
      <c r="B199" s="104"/>
      <c r="C199" s="328">
        <f t="shared" si="45"/>
        <v>29.117455</v>
      </c>
      <c r="D199" s="329">
        <f t="shared" si="46"/>
        <v>58.234909999999999</v>
      </c>
      <c r="E199" s="323">
        <f t="shared" si="47"/>
        <v>8.875</v>
      </c>
      <c r="F199" s="324">
        <v>17.75</v>
      </c>
      <c r="G199" s="95">
        <f t="shared" ref="G199:P208" si="48">IF(((10000-$C199)/$C199/10000/2*(G$128^2/$U$125)/304.8)&gt;(1.4142*$D$83),"D",IF(((10000-$C199)/$C199/10000/2*(G$128^2/$U$125)/304.8)&gt;(28.5*1.061231),"32.0",IF(((10000-$C199)/$C199/10000/2*(G$128^2/$U$125)/304.8)&gt;(25.4*1.061231),"28.5",IF(((10000-$C199)/$C199/10000/2*(G$128^2/$U$125)/304.8)&gt;(22.6*1.061231),"25.4",IF(((10000-$C199)/$C199/10000/2*(G$128^2/$U$125)/304.8)&gt;(20.2*1.061231),"22.6",IF(((10000-$C199)/$C199/10000/2*(G$128^2/$U$125)/304.8)&gt;(18*1.061231),"20.2",IF(((10000-$C199)/$C199/10000/2*(G$128^2/$U$125)/304.8)&gt;(16*1.061231),"18.0",IF(((10000-$C199)/$C199/10000/2*(G$128^2/$U$125)/304.8)&gt;(14.3*1.061231),"16.0",IF(((10000-$C199)/$C199/10000/2*(G$128^2/$U$125)/304.8)&gt;(12.7*1.061231),"14.3",IF(((10000-$C199)/$C199/10000/2*(G$128^2/$U$125)/304.8)&gt;(11.3*1.061231),"12.7",IF(((10000-$C199)/$C199/10000/2*(G$128^2/$U$125)/304.8)&gt;(10.1*1.061231),"11.3",IF(((10000-$C199)/$C199/10000/2*(G$128^2/$U$125)/304.8)&gt;(9*1.061231),"10.1",IF(((10000-$C199)/$C199/10000/2*(G$128^2/$U$125)/304.8)&gt;(8*1.061231),"9.0",IF(((10000-$C199)/$C199/10000/2*(G$128^2/$U$125)/304.8)&gt;(7.1*1.061231),"8.0",IF(((10000-$C199)/$C199/10000/2*(G$128^2/$U$125)/304.8)&gt;(6.3*1.061231),"7.1",IF(((10000-$C199)/$C199/10000/2*(G$128^2/$U$125)/304.8)&gt;(5.7*1.061231),"6.3",IF(((10000-$C199)/$C199/10000/2*(G$128^2/$U$125)/304.8)&gt;(5*1.061231),"5.7",IF(((10000-$C199)/$C199/10000/2*(G$128^2/$U$125)/304.8)&gt;(4.5*1.061231),"5.0",IF(((10000-$C199)/$C199/10000/2*(G$128^2/$U$125)/304.8)&gt;(4*1.061231),"4.5",IF(((10000-$C199)/$C199/10000/2*(G$128^2/$U$125)/304.8)&gt;(3.6*1.061231),"4.0",IF(((10000-$C199)/$C199/10000/2*(G$128^2/$U$125)/304.8)&gt;(3.2*1.061231),"3.6",IF(((10000-$C199)/$C199/10000/2*(G$128^2/$U$125)/304.8)&gt;(2.8*1.061231),"3.2",IF(((10000-$C199)/$C199/10000/2*(G$128^2/$U$125)/304.8)&gt;(2.5*1.061231),"2.8",IF(((10000-$C199)/$C199/10000/2*(G$128^2/$U$125)/304.8)&gt;(2.2*1.061231),"2.5",IF(((10000-$C199)/$C199/10000/2*(G$128^2/$U$125)/304.8)&gt;(2*1.061231),"2.2",IF(((10000-$C199)/$C199/10000/2*(G$128^2/$U$125)/304.8)&gt;(1.8*1.061231),"2.0",IF(((10000-$C199)/$C199/10000/2*(G$128^2/$U$125)/304.8)&gt;(1.6*1.061231),"1.8",IF(((10000-$C199)/$C199/10000/2*(G$128^2/$U$125)/304.8)&gt;(1.4*1.061231),"1.6",IF(((10000-$C199)/$C199/10000/2*(G$128^2/$U$125)/304.8)&gt;(1.3*1.061231),"1.4",IF(((10000-$C199)/$C199/10000/2*(G$128^2/$U$125)/304.8)&gt;(1.1*1.061231),"1.3",IF(((10000-$C199)/$C199/10000/2*(G$128^2/$U$125)/304.8)&gt;(1*1.061231),"1.1",(10000-$C199)/$C199/10000/2*(G$128^2/$U$125)/304.8)))))))))))))))))))))))))))))))</f>
        <v>0.84260976557169887</v>
      </c>
      <c r="H199" s="95">
        <f t="shared" si="48"/>
        <v>1.0402589698416036</v>
      </c>
      <c r="I199" s="95" t="str">
        <f t="shared" si="48"/>
        <v>1.3</v>
      </c>
      <c r="J199" s="95" t="str">
        <f t="shared" si="48"/>
        <v>1.6</v>
      </c>
      <c r="K199" s="95" t="str">
        <f t="shared" si="48"/>
        <v>1.8</v>
      </c>
      <c r="L199" s="95" t="str">
        <f t="shared" si="48"/>
        <v>2.0</v>
      </c>
      <c r="M199" s="95" t="str">
        <f t="shared" si="48"/>
        <v>2.5</v>
      </c>
      <c r="N199" s="95" t="str">
        <f t="shared" si="48"/>
        <v>2.8</v>
      </c>
      <c r="O199" s="95" t="str">
        <f t="shared" si="48"/>
        <v>3.2</v>
      </c>
      <c r="P199" s="95" t="str">
        <f t="shared" si="48"/>
        <v>3.2</v>
      </c>
      <c r="Q199" s="95" t="str">
        <f t="shared" ref="Q199:Z208" si="49">IF(((10000-$C199)/$C199/10000/2*(Q$128^2/$U$125)/304.8)&gt;(1.4142*$D$83),"D",IF(((10000-$C199)/$C199/10000/2*(Q$128^2/$U$125)/304.8)&gt;(28.5*1.061231),"32.0",IF(((10000-$C199)/$C199/10000/2*(Q$128^2/$U$125)/304.8)&gt;(25.4*1.061231),"28.5",IF(((10000-$C199)/$C199/10000/2*(Q$128^2/$U$125)/304.8)&gt;(22.6*1.061231),"25.4",IF(((10000-$C199)/$C199/10000/2*(Q$128^2/$U$125)/304.8)&gt;(20.2*1.061231),"22.6",IF(((10000-$C199)/$C199/10000/2*(Q$128^2/$U$125)/304.8)&gt;(18*1.061231),"20.2",IF(((10000-$C199)/$C199/10000/2*(Q$128^2/$U$125)/304.8)&gt;(16*1.061231),"18.0",IF(((10000-$C199)/$C199/10000/2*(Q$128^2/$U$125)/304.8)&gt;(14.3*1.061231),"16.0",IF(((10000-$C199)/$C199/10000/2*(Q$128^2/$U$125)/304.8)&gt;(12.7*1.061231),"14.3",IF(((10000-$C199)/$C199/10000/2*(Q$128^2/$U$125)/304.8)&gt;(11.3*1.061231),"12.7",IF(((10000-$C199)/$C199/10000/2*(Q$128^2/$U$125)/304.8)&gt;(10.1*1.061231),"11.3",IF(((10000-$C199)/$C199/10000/2*(Q$128^2/$U$125)/304.8)&gt;(9*1.061231),"10.1",IF(((10000-$C199)/$C199/10000/2*(Q$128^2/$U$125)/304.8)&gt;(8*1.061231),"9.0",IF(((10000-$C199)/$C199/10000/2*(Q$128^2/$U$125)/304.8)&gt;(7.1*1.061231),"8.0",IF(((10000-$C199)/$C199/10000/2*(Q$128^2/$U$125)/304.8)&gt;(6.3*1.061231),"7.1",IF(((10000-$C199)/$C199/10000/2*(Q$128^2/$U$125)/304.8)&gt;(5.7*1.061231),"6.3",IF(((10000-$C199)/$C199/10000/2*(Q$128^2/$U$125)/304.8)&gt;(5*1.061231),"5.7",IF(((10000-$C199)/$C199/10000/2*(Q$128^2/$U$125)/304.8)&gt;(4.5*1.061231),"5.0",IF(((10000-$C199)/$C199/10000/2*(Q$128^2/$U$125)/304.8)&gt;(4*1.061231),"4.5",IF(((10000-$C199)/$C199/10000/2*(Q$128^2/$U$125)/304.8)&gt;(3.6*1.061231),"4.0",IF(((10000-$C199)/$C199/10000/2*(Q$128^2/$U$125)/304.8)&gt;(3.2*1.061231),"3.6",IF(((10000-$C199)/$C199/10000/2*(Q$128^2/$U$125)/304.8)&gt;(2.8*1.061231),"3.2",IF(((10000-$C199)/$C199/10000/2*(Q$128^2/$U$125)/304.8)&gt;(2.5*1.061231),"2.8",IF(((10000-$C199)/$C199/10000/2*(Q$128^2/$U$125)/304.8)&gt;(2.2*1.061231),"2.5",IF(((10000-$C199)/$C199/10000/2*(Q$128^2/$U$125)/304.8)&gt;(2*1.061231),"2.2",IF(((10000-$C199)/$C199/10000/2*(Q$128^2/$U$125)/304.8)&gt;(1.8*1.061231),"2.0",IF(((10000-$C199)/$C199/10000/2*(Q$128^2/$U$125)/304.8)&gt;(1.6*1.061231),"1.8",IF(((10000-$C199)/$C199/10000/2*(Q$128^2/$U$125)/304.8)&gt;(1.4*1.061231),"1.6",IF(((10000-$C199)/$C199/10000/2*(Q$128^2/$U$125)/304.8)&gt;(1.3*1.061231),"1.4",IF(((10000-$C199)/$C199/10000/2*(Q$128^2/$U$125)/304.8)&gt;(1.1*1.061231),"1.3",IF(((10000-$C199)/$C199/10000/2*(Q$128^2/$U$125)/304.8)&gt;(1*1.061231),"1.1",(10000-$C199)/$C199/10000/2*(Q$128^2/$U$125)/304.8)))))))))))))))))))))))))))))))</f>
        <v>3.6</v>
      </c>
      <c r="R199" s="95" t="str">
        <f t="shared" si="49"/>
        <v>4.0</v>
      </c>
      <c r="S199" s="95" t="str">
        <f t="shared" si="49"/>
        <v>4.5</v>
      </c>
      <c r="T199" s="95" t="str">
        <f t="shared" si="49"/>
        <v>5.0</v>
      </c>
      <c r="U199" s="95" t="str">
        <f t="shared" si="49"/>
        <v>5.7</v>
      </c>
      <c r="V199" s="95" t="str">
        <f t="shared" si="49"/>
        <v>5.7</v>
      </c>
      <c r="W199" s="95" t="str">
        <f t="shared" si="49"/>
        <v>6.3</v>
      </c>
      <c r="X199" s="95" t="str">
        <f t="shared" si="49"/>
        <v>7.1</v>
      </c>
      <c r="Y199" s="95" t="str">
        <f t="shared" si="49"/>
        <v>8.0</v>
      </c>
      <c r="Z199" s="95" t="str">
        <f t="shared" si="49"/>
        <v>8.0</v>
      </c>
      <c r="AA199" s="95" t="str">
        <f t="shared" ref="AA199:AG208" si="50">IF(((10000-$C199)/$C199/10000/2*(AA$128^2/$U$125)/304.8)&gt;(1.4142*$D$83),"D",IF(((10000-$C199)/$C199/10000/2*(AA$128^2/$U$125)/304.8)&gt;(28.5*1.061231),"32.0",IF(((10000-$C199)/$C199/10000/2*(AA$128^2/$U$125)/304.8)&gt;(25.4*1.061231),"28.5",IF(((10000-$C199)/$C199/10000/2*(AA$128^2/$U$125)/304.8)&gt;(22.6*1.061231),"25.4",IF(((10000-$C199)/$C199/10000/2*(AA$128^2/$U$125)/304.8)&gt;(20.2*1.061231),"22.6",IF(((10000-$C199)/$C199/10000/2*(AA$128^2/$U$125)/304.8)&gt;(18*1.061231),"20.2",IF(((10000-$C199)/$C199/10000/2*(AA$128^2/$U$125)/304.8)&gt;(16*1.061231),"18.0",IF(((10000-$C199)/$C199/10000/2*(AA$128^2/$U$125)/304.8)&gt;(14.3*1.061231),"16.0",IF(((10000-$C199)/$C199/10000/2*(AA$128^2/$U$125)/304.8)&gt;(12.7*1.061231),"14.3",IF(((10000-$C199)/$C199/10000/2*(AA$128^2/$U$125)/304.8)&gt;(11.3*1.061231),"12.7",IF(((10000-$C199)/$C199/10000/2*(AA$128^2/$U$125)/304.8)&gt;(10.1*1.061231),"11.3",IF(((10000-$C199)/$C199/10000/2*(AA$128^2/$U$125)/304.8)&gt;(9*1.061231),"10.1",IF(((10000-$C199)/$C199/10000/2*(AA$128^2/$U$125)/304.8)&gt;(8*1.061231),"9.0",IF(((10000-$C199)/$C199/10000/2*(AA$128^2/$U$125)/304.8)&gt;(7.1*1.061231),"8.0",IF(((10000-$C199)/$C199/10000/2*(AA$128^2/$U$125)/304.8)&gt;(6.3*1.061231),"7.1",IF(((10000-$C199)/$C199/10000/2*(AA$128^2/$U$125)/304.8)&gt;(5.7*1.061231),"6.3",IF(((10000-$C199)/$C199/10000/2*(AA$128^2/$U$125)/304.8)&gt;(5*1.061231),"5.7",IF(((10000-$C199)/$C199/10000/2*(AA$128^2/$U$125)/304.8)&gt;(4.5*1.061231),"5.0",IF(((10000-$C199)/$C199/10000/2*(AA$128^2/$U$125)/304.8)&gt;(4*1.061231),"4.5",IF(((10000-$C199)/$C199/10000/2*(AA$128^2/$U$125)/304.8)&gt;(3.6*1.061231),"4.0",IF(((10000-$C199)/$C199/10000/2*(AA$128^2/$U$125)/304.8)&gt;(3.2*1.061231),"3.6",IF(((10000-$C199)/$C199/10000/2*(AA$128^2/$U$125)/304.8)&gt;(2.8*1.061231),"3.2",IF(((10000-$C199)/$C199/10000/2*(AA$128^2/$U$125)/304.8)&gt;(2.5*1.061231),"2.8",IF(((10000-$C199)/$C199/10000/2*(AA$128^2/$U$125)/304.8)&gt;(2.2*1.061231),"2.5",IF(((10000-$C199)/$C199/10000/2*(AA$128^2/$U$125)/304.8)&gt;(2*1.061231),"2.2",IF(((10000-$C199)/$C199/10000/2*(AA$128^2/$U$125)/304.8)&gt;(1.8*1.061231),"2.0",IF(((10000-$C199)/$C199/10000/2*(AA$128^2/$U$125)/304.8)&gt;(1.6*1.061231),"1.8",IF(((10000-$C199)/$C199/10000/2*(AA$128^2/$U$125)/304.8)&gt;(1.4*1.061231),"1.6",IF(((10000-$C199)/$C199/10000/2*(AA$128^2/$U$125)/304.8)&gt;(1.3*1.061231),"1.4",IF(((10000-$C199)/$C199/10000/2*(AA$128^2/$U$125)/304.8)&gt;(1.1*1.061231),"1.3",IF(((10000-$C199)/$C199/10000/2*(AA$128^2/$U$125)/304.8)&gt;(1*1.061231),"1.1",(10000-$C199)/$C199/10000/2*(AA$128^2/$U$125)/304.8)))))))))))))))))))))))))))))))</f>
        <v>9.0</v>
      </c>
      <c r="AB199" s="95" t="str">
        <f t="shared" si="50"/>
        <v>9.0</v>
      </c>
      <c r="AC199" s="95" t="str">
        <f t="shared" si="50"/>
        <v>10.1</v>
      </c>
      <c r="AD199" s="95" t="str">
        <f t="shared" si="50"/>
        <v>10.1</v>
      </c>
      <c r="AE199" s="95" t="str">
        <f t="shared" si="50"/>
        <v>D</v>
      </c>
      <c r="AF199" s="95" t="str">
        <f t="shared" si="50"/>
        <v>D</v>
      </c>
      <c r="AG199" s="95" t="str">
        <f t="shared" si="50"/>
        <v>D</v>
      </c>
      <c r="AH199" s="72"/>
    </row>
    <row r="200" spans="1:34" x14ac:dyDescent="0.4">
      <c r="A200" s="29"/>
      <c r="B200" s="104"/>
      <c r="C200" s="328">
        <f t="shared" si="45"/>
        <v>29.527560000000001</v>
      </c>
      <c r="D200" s="329">
        <f t="shared" si="46"/>
        <v>59.055120000000002</v>
      </c>
      <c r="E200" s="323">
        <f t="shared" si="47"/>
        <v>9</v>
      </c>
      <c r="F200" s="324">
        <v>18</v>
      </c>
      <c r="G200" s="95">
        <f t="shared" si="48"/>
        <v>0.83087267674540743</v>
      </c>
      <c r="H200" s="95">
        <f t="shared" si="48"/>
        <v>1.0257687367227253</v>
      </c>
      <c r="I200" s="95" t="str">
        <f t="shared" si="48"/>
        <v>1.3</v>
      </c>
      <c r="J200" s="95" t="str">
        <f t="shared" si="48"/>
        <v>1.4</v>
      </c>
      <c r="K200" s="95" t="str">
        <f t="shared" si="48"/>
        <v>1.8</v>
      </c>
      <c r="L200" s="95" t="str">
        <f t="shared" si="48"/>
        <v>2.0</v>
      </c>
      <c r="M200" s="95" t="str">
        <f t="shared" si="48"/>
        <v>2.2</v>
      </c>
      <c r="N200" s="95" t="str">
        <f t="shared" si="48"/>
        <v>2.5</v>
      </c>
      <c r="O200" s="95" t="str">
        <f t="shared" si="48"/>
        <v>2.8</v>
      </c>
      <c r="P200" s="95" t="str">
        <f t="shared" si="48"/>
        <v>3.2</v>
      </c>
      <c r="Q200" s="95" t="str">
        <f t="shared" si="49"/>
        <v>3.6</v>
      </c>
      <c r="R200" s="95" t="str">
        <f t="shared" si="49"/>
        <v>4.0</v>
      </c>
      <c r="S200" s="95" t="str">
        <f t="shared" si="49"/>
        <v>4.5</v>
      </c>
      <c r="T200" s="95" t="str">
        <f t="shared" si="49"/>
        <v>5.0</v>
      </c>
      <c r="U200" s="95" t="str">
        <f t="shared" si="49"/>
        <v>5.7</v>
      </c>
      <c r="V200" s="95" t="str">
        <f t="shared" si="49"/>
        <v>5.7</v>
      </c>
      <c r="W200" s="95" t="str">
        <f t="shared" si="49"/>
        <v>6.3</v>
      </c>
      <c r="X200" s="95" t="str">
        <f t="shared" si="49"/>
        <v>7.1</v>
      </c>
      <c r="Y200" s="95" t="str">
        <f t="shared" si="49"/>
        <v>7.1</v>
      </c>
      <c r="Z200" s="95" t="str">
        <f t="shared" si="49"/>
        <v>8.0</v>
      </c>
      <c r="AA200" s="95" t="str">
        <f t="shared" si="50"/>
        <v>9.0</v>
      </c>
      <c r="AB200" s="95" t="str">
        <f t="shared" si="50"/>
        <v>9.0</v>
      </c>
      <c r="AC200" s="95" t="str">
        <f t="shared" si="50"/>
        <v>10.1</v>
      </c>
      <c r="AD200" s="95" t="str">
        <f t="shared" si="50"/>
        <v>10.1</v>
      </c>
      <c r="AE200" s="95" t="str">
        <f t="shared" si="50"/>
        <v>11.3</v>
      </c>
      <c r="AF200" s="95" t="str">
        <f t="shared" si="50"/>
        <v>D</v>
      </c>
      <c r="AG200" s="95" t="str">
        <f t="shared" si="50"/>
        <v>D</v>
      </c>
      <c r="AH200" s="72"/>
    </row>
    <row r="201" spans="1:34" x14ac:dyDescent="0.4">
      <c r="A201" s="29"/>
      <c r="B201" s="104"/>
      <c r="C201" s="328">
        <f t="shared" ref="C201:C207" si="51">E201*3.28084</f>
        <v>29.937664999999999</v>
      </c>
      <c r="D201" s="329">
        <f t="shared" ref="D201:D207" si="52">F201*3.28084</f>
        <v>59.875329999999998</v>
      </c>
      <c r="E201" s="323">
        <f t="shared" ref="E201:E207" si="53">0.5*F201</f>
        <v>9.125</v>
      </c>
      <c r="F201" s="324">
        <v>18.25</v>
      </c>
      <c r="G201" s="95">
        <f t="shared" si="48"/>
        <v>0.81945715199654934</v>
      </c>
      <c r="H201" s="95">
        <f t="shared" si="48"/>
        <v>1.0116754962920362</v>
      </c>
      <c r="I201" s="95" t="str">
        <f t="shared" si="48"/>
        <v>1.3</v>
      </c>
      <c r="J201" s="95" t="str">
        <f t="shared" si="48"/>
        <v>1.4</v>
      </c>
      <c r="K201" s="95" t="str">
        <f t="shared" si="48"/>
        <v>1.8</v>
      </c>
      <c r="L201" s="95" t="str">
        <f t="shared" si="48"/>
        <v>2.0</v>
      </c>
      <c r="M201" s="95" t="str">
        <f t="shared" si="48"/>
        <v>2.2</v>
      </c>
      <c r="N201" s="95" t="str">
        <f t="shared" si="48"/>
        <v>2.5</v>
      </c>
      <c r="O201" s="95" t="str">
        <f t="shared" si="48"/>
        <v>2.8</v>
      </c>
      <c r="P201" s="95" t="str">
        <f t="shared" si="48"/>
        <v>3.2</v>
      </c>
      <c r="Q201" s="95" t="str">
        <f t="shared" si="49"/>
        <v>3.6</v>
      </c>
      <c r="R201" s="95" t="str">
        <f t="shared" si="49"/>
        <v>4.0</v>
      </c>
      <c r="S201" s="95" t="str">
        <f t="shared" si="49"/>
        <v>4.5</v>
      </c>
      <c r="T201" s="95" t="str">
        <f t="shared" si="49"/>
        <v>5.0</v>
      </c>
      <c r="U201" s="95" t="str">
        <f t="shared" si="49"/>
        <v>5.7</v>
      </c>
      <c r="V201" s="95" t="str">
        <f t="shared" si="49"/>
        <v>5.7</v>
      </c>
      <c r="W201" s="95" t="str">
        <f t="shared" si="49"/>
        <v>6.3</v>
      </c>
      <c r="X201" s="95" t="str">
        <f t="shared" si="49"/>
        <v>7.1</v>
      </c>
      <c r="Y201" s="95" t="str">
        <f t="shared" si="49"/>
        <v>7.1</v>
      </c>
      <c r="Z201" s="95" t="str">
        <f t="shared" si="49"/>
        <v>8.0</v>
      </c>
      <c r="AA201" s="95" t="str">
        <f t="shared" si="50"/>
        <v>9.0</v>
      </c>
      <c r="AB201" s="95" t="str">
        <f t="shared" si="50"/>
        <v>9.0</v>
      </c>
      <c r="AC201" s="95" t="str">
        <f t="shared" si="50"/>
        <v>10.1</v>
      </c>
      <c r="AD201" s="95" t="str">
        <f t="shared" si="50"/>
        <v>10.1</v>
      </c>
      <c r="AE201" s="95" t="str">
        <f t="shared" si="50"/>
        <v>11.3</v>
      </c>
      <c r="AF201" s="95" t="str">
        <f t="shared" si="50"/>
        <v>D</v>
      </c>
      <c r="AG201" s="95" t="str">
        <f t="shared" si="50"/>
        <v>D</v>
      </c>
      <c r="AH201" s="72"/>
    </row>
    <row r="202" spans="1:34" x14ac:dyDescent="0.4">
      <c r="A202" s="29"/>
      <c r="B202" s="104"/>
      <c r="C202" s="328">
        <f t="shared" si="51"/>
        <v>30.347770000000001</v>
      </c>
      <c r="D202" s="329">
        <f t="shared" si="52"/>
        <v>60.695540000000001</v>
      </c>
      <c r="E202" s="323">
        <f t="shared" si="53"/>
        <v>9.25</v>
      </c>
      <c r="F202" s="324">
        <v>18.5</v>
      </c>
      <c r="G202" s="95">
        <f t="shared" si="48"/>
        <v>0.80835015494360574</v>
      </c>
      <c r="H202" s="95">
        <f t="shared" si="48"/>
        <v>0.99796315425136506</v>
      </c>
      <c r="I202" s="95" t="str">
        <f t="shared" si="48"/>
        <v>1.3</v>
      </c>
      <c r="J202" s="95" t="str">
        <f t="shared" si="48"/>
        <v>1.4</v>
      </c>
      <c r="K202" s="95" t="str">
        <f t="shared" si="48"/>
        <v>1.6</v>
      </c>
      <c r="L202" s="95" t="str">
        <f t="shared" si="48"/>
        <v>2.0</v>
      </c>
      <c r="M202" s="95" t="str">
        <f t="shared" si="48"/>
        <v>2.2</v>
      </c>
      <c r="N202" s="95" t="str">
        <f t="shared" si="48"/>
        <v>2.5</v>
      </c>
      <c r="O202" s="95" t="str">
        <f t="shared" si="48"/>
        <v>2.8</v>
      </c>
      <c r="P202" s="95" t="str">
        <f t="shared" si="48"/>
        <v>3.2</v>
      </c>
      <c r="Q202" s="95" t="str">
        <f t="shared" si="49"/>
        <v>3.6</v>
      </c>
      <c r="R202" s="95" t="str">
        <f t="shared" si="49"/>
        <v>4.0</v>
      </c>
      <c r="S202" s="95" t="str">
        <f t="shared" si="49"/>
        <v>4.5</v>
      </c>
      <c r="T202" s="95" t="str">
        <f t="shared" si="49"/>
        <v>5.0</v>
      </c>
      <c r="U202" s="95" t="str">
        <f t="shared" si="49"/>
        <v>5.0</v>
      </c>
      <c r="V202" s="95" t="str">
        <f t="shared" si="49"/>
        <v>5.7</v>
      </c>
      <c r="W202" s="95" t="str">
        <f t="shared" si="49"/>
        <v>6.3</v>
      </c>
      <c r="X202" s="95" t="str">
        <f t="shared" si="49"/>
        <v>7.1</v>
      </c>
      <c r="Y202" s="95" t="str">
        <f t="shared" si="49"/>
        <v>7.1</v>
      </c>
      <c r="Z202" s="95" t="str">
        <f t="shared" si="49"/>
        <v>8.0</v>
      </c>
      <c r="AA202" s="95" t="str">
        <f t="shared" si="50"/>
        <v>8.0</v>
      </c>
      <c r="AB202" s="95" t="str">
        <f t="shared" si="50"/>
        <v>9.0</v>
      </c>
      <c r="AC202" s="95" t="str">
        <f t="shared" si="50"/>
        <v>10.1</v>
      </c>
      <c r="AD202" s="95" t="str">
        <f t="shared" si="50"/>
        <v>10.1</v>
      </c>
      <c r="AE202" s="95" t="str">
        <f t="shared" si="50"/>
        <v>11.3</v>
      </c>
      <c r="AF202" s="95" t="str">
        <f t="shared" si="50"/>
        <v>D</v>
      </c>
      <c r="AG202" s="95" t="str">
        <f t="shared" si="50"/>
        <v>D</v>
      </c>
      <c r="AH202" s="72"/>
    </row>
    <row r="203" spans="1:34" x14ac:dyDescent="0.4">
      <c r="A203" s="29"/>
      <c r="B203" s="104"/>
      <c r="C203" s="328">
        <f t="shared" si="51"/>
        <v>30.757874999999999</v>
      </c>
      <c r="D203" s="329">
        <f t="shared" si="52"/>
        <v>61.515749999999997</v>
      </c>
      <c r="E203" s="323">
        <f t="shared" si="53"/>
        <v>9.375</v>
      </c>
      <c r="F203" s="324">
        <v>18.75</v>
      </c>
      <c r="G203" s="95">
        <f t="shared" si="48"/>
        <v>0.79753934447874097</v>
      </c>
      <c r="H203" s="95">
        <f t="shared" si="48"/>
        <v>0.98461647466511226</v>
      </c>
      <c r="I203" s="95" t="str">
        <f t="shared" si="48"/>
        <v>1.3</v>
      </c>
      <c r="J203" s="95" t="str">
        <f t="shared" si="48"/>
        <v>1.4</v>
      </c>
      <c r="K203" s="95" t="str">
        <f t="shared" si="48"/>
        <v>1.6</v>
      </c>
      <c r="L203" s="95" t="str">
        <f t="shared" si="48"/>
        <v>2.0</v>
      </c>
      <c r="M203" s="95" t="str">
        <f t="shared" si="48"/>
        <v>2.2</v>
      </c>
      <c r="N203" s="95" t="str">
        <f t="shared" si="48"/>
        <v>2.5</v>
      </c>
      <c r="O203" s="95" t="str">
        <f t="shared" si="48"/>
        <v>2.8</v>
      </c>
      <c r="P203" s="95" t="str">
        <f t="shared" si="48"/>
        <v>3.2</v>
      </c>
      <c r="Q203" s="95" t="str">
        <f t="shared" si="49"/>
        <v>3.6</v>
      </c>
      <c r="R203" s="95" t="str">
        <f t="shared" si="49"/>
        <v>4.0</v>
      </c>
      <c r="S203" s="95" t="str">
        <f t="shared" si="49"/>
        <v>4.5</v>
      </c>
      <c r="T203" s="95" t="str">
        <f t="shared" si="49"/>
        <v>4.5</v>
      </c>
      <c r="U203" s="95" t="str">
        <f t="shared" si="49"/>
        <v>5.0</v>
      </c>
      <c r="V203" s="95" t="str">
        <f t="shared" si="49"/>
        <v>5.7</v>
      </c>
      <c r="W203" s="95" t="str">
        <f t="shared" si="49"/>
        <v>6.3</v>
      </c>
      <c r="X203" s="95" t="str">
        <f t="shared" si="49"/>
        <v>6.3</v>
      </c>
      <c r="Y203" s="95" t="str">
        <f t="shared" si="49"/>
        <v>7.1</v>
      </c>
      <c r="Z203" s="95" t="str">
        <f t="shared" si="49"/>
        <v>8.0</v>
      </c>
      <c r="AA203" s="95" t="str">
        <f t="shared" si="50"/>
        <v>8.0</v>
      </c>
      <c r="AB203" s="95" t="str">
        <f t="shared" si="50"/>
        <v>9.0</v>
      </c>
      <c r="AC203" s="95" t="str">
        <f t="shared" si="50"/>
        <v>9.0</v>
      </c>
      <c r="AD203" s="95" t="str">
        <f t="shared" si="50"/>
        <v>10.1</v>
      </c>
      <c r="AE203" s="95" t="str">
        <f t="shared" si="50"/>
        <v>11.3</v>
      </c>
      <c r="AF203" s="95" t="str">
        <f t="shared" si="50"/>
        <v>D</v>
      </c>
      <c r="AG203" s="95" t="str">
        <f t="shared" si="50"/>
        <v>D</v>
      </c>
      <c r="AH203" s="72"/>
    </row>
    <row r="204" spans="1:34" x14ac:dyDescent="0.4">
      <c r="A204" s="29"/>
      <c r="B204" s="104"/>
      <c r="C204" s="328">
        <f t="shared" si="51"/>
        <v>31.16798</v>
      </c>
      <c r="D204" s="329">
        <f t="shared" si="52"/>
        <v>62.33596</v>
      </c>
      <c r="E204" s="323">
        <f t="shared" si="53"/>
        <v>9.5</v>
      </c>
      <c r="F204" s="324">
        <v>19</v>
      </c>
      <c r="G204" s="95">
        <f t="shared" si="48"/>
        <v>0.78701302902610937</v>
      </c>
      <c r="H204" s="95">
        <f t="shared" si="48"/>
        <v>0.97162102348902391</v>
      </c>
      <c r="I204" s="95" t="str">
        <f t="shared" si="48"/>
        <v>1.3</v>
      </c>
      <c r="J204" s="95" t="str">
        <f t="shared" si="48"/>
        <v>1.4</v>
      </c>
      <c r="K204" s="95" t="str">
        <f t="shared" si="48"/>
        <v>1.6</v>
      </c>
      <c r="L204" s="95" t="str">
        <f t="shared" si="48"/>
        <v>1.8</v>
      </c>
      <c r="M204" s="95" t="str">
        <f t="shared" si="48"/>
        <v>2.2</v>
      </c>
      <c r="N204" s="95" t="str">
        <f t="shared" si="48"/>
        <v>2.5</v>
      </c>
      <c r="O204" s="95" t="str">
        <f t="shared" si="48"/>
        <v>2.8</v>
      </c>
      <c r="P204" s="95" t="str">
        <f t="shared" si="48"/>
        <v>3.2</v>
      </c>
      <c r="Q204" s="95" t="str">
        <f t="shared" si="49"/>
        <v>3.6</v>
      </c>
      <c r="R204" s="95" t="str">
        <f t="shared" si="49"/>
        <v>4.0</v>
      </c>
      <c r="S204" s="95" t="str">
        <f t="shared" si="49"/>
        <v>4.5</v>
      </c>
      <c r="T204" s="95" t="str">
        <f t="shared" si="49"/>
        <v>4.5</v>
      </c>
      <c r="U204" s="95" t="str">
        <f t="shared" si="49"/>
        <v>5.0</v>
      </c>
      <c r="V204" s="95" t="str">
        <f t="shared" si="49"/>
        <v>5.7</v>
      </c>
      <c r="W204" s="95" t="str">
        <f t="shared" si="49"/>
        <v>6.3</v>
      </c>
      <c r="X204" s="95" t="str">
        <f t="shared" si="49"/>
        <v>6.3</v>
      </c>
      <c r="Y204" s="95" t="str">
        <f t="shared" si="49"/>
        <v>7.1</v>
      </c>
      <c r="Z204" s="95" t="str">
        <f t="shared" si="49"/>
        <v>8.0</v>
      </c>
      <c r="AA204" s="95" t="str">
        <f t="shared" si="50"/>
        <v>8.0</v>
      </c>
      <c r="AB204" s="95" t="str">
        <f t="shared" si="50"/>
        <v>9.0</v>
      </c>
      <c r="AC204" s="95" t="str">
        <f t="shared" si="50"/>
        <v>9.0</v>
      </c>
      <c r="AD204" s="95" t="str">
        <f t="shared" si="50"/>
        <v>10.1</v>
      </c>
      <c r="AE204" s="95" t="str">
        <f t="shared" si="50"/>
        <v>10.1</v>
      </c>
      <c r="AF204" s="95" t="str">
        <f t="shared" si="50"/>
        <v>11.3</v>
      </c>
      <c r="AG204" s="95" t="str">
        <f t="shared" si="50"/>
        <v>D</v>
      </c>
      <c r="AH204" s="72"/>
    </row>
    <row r="205" spans="1:34" x14ac:dyDescent="0.4">
      <c r="A205" s="29"/>
      <c r="B205" s="104"/>
      <c r="C205" s="328">
        <f t="shared" si="51"/>
        <v>31.578085000000002</v>
      </c>
      <c r="D205" s="329">
        <f t="shared" si="52"/>
        <v>63.156170000000003</v>
      </c>
      <c r="E205" s="323">
        <f t="shared" si="53"/>
        <v>9.625</v>
      </c>
      <c r="F205" s="324">
        <v>19.25</v>
      </c>
      <c r="G205" s="95">
        <f t="shared" si="48"/>
        <v>0.77676012436445518</v>
      </c>
      <c r="H205" s="95">
        <f t="shared" si="48"/>
        <v>0.95896311649932742</v>
      </c>
      <c r="I205" s="95" t="str">
        <f t="shared" si="48"/>
        <v>1.1</v>
      </c>
      <c r="J205" s="95" t="str">
        <f t="shared" si="48"/>
        <v>1.4</v>
      </c>
      <c r="K205" s="95" t="str">
        <f t="shared" si="48"/>
        <v>1.6</v>
      </c>
      <c r="L205" s="95" t="str">
        <f t="shared" si="48"/>
        <v>1.8</v>
      </c>
      <c r="M205" s="95" t="str">
        <f t="shared" si="48"/>
        <v>2.2</v>
      </c>
      <c r="N205" s="95" t="str">
        <f t="shared" si="48"/>
        <v>2.5</v>
      </c>
      <c r="O205" s="95" t="str">
        <f t="shared" si="48"/>
        <v>2.8</v>
      </c>
      <c r="P205" s="95" t="str">
        <f t="shared" si="48"/>
        <v>3.2</v>
      </c>
      <c r="Q205" s="95" t="str">
        <f t="shared" si="49"/>
        <v>3.6</v>
      </c>
      <c r="R205" s="95" t="str">
        <f t="shared" si="49"/>
        <v>4.0</v>
      </c>
      <c r="S205" s="95" t="str">
        <f t="shared" si="49"/>
        <v>4.0</v>
      </c>
      <c r="T205" s="95" t="str">
        <f t="shared" si="49"/>
        <v>4.5</v>
      </c>
      <c r="U205" s="95" t="str">
        <f t="shared" si="49"/>
        <v>5.0</v>
      </c>
      <c r="V205" s="95" t="str">
        <f t="shared" si="49"/>
        <v>5.7</v>
      </c>
      <c r="W205" s="95" t="str">
        <f t="shared" si="49"/>
        <v>5.7</v>
      </c>
      <c r="X205" s="95" t="str">
        <f t="shared" si="49"/>
        <v>6.3</v>
      </c>
      <c r="Y205" s="95" t="str">
        <f t="shared" si="49"/>
        <v>7.1</v>
      </c>
      <c r="Z205" s="95" t="str">
        <f t="shared" si="49"/>
        <v>7.1</v>
      </c>
      <c r="AA205" s="95" t="str">
        <f t="shared" si="50"/>
        <v>8.0</v>
      </c>
      <c r="AB205" s="95" t="str">
        <f t="shared" si="50"/>
        <v>9.0</v>
      </c>
      <c r="AC205" s="95" t="str">
        <f t="shared" si="50"/>
        <v>9.0</v>
      </c>
      <c r="AD205" s="95" t="str">
        <f t="shared" si="50"/>
        <v>10.1</v>
      </c>
      <c r="AE205" s="95" t="str">
        <f t="shared" si="50"/>
        <v>10.1</v>
      </c>
      <c r="AF205" s="95" t="str">
        <f t="shared" si="50"/>
        <v>11.3</v>
      </c>
      <c r="AG205" s="95" t="str">
        <f t="shared" si="50"/>
        <v>D</v>
      </c>
      <c r="AH205" s="72"/>
    </row>
    <row r="206" spans="1:34" x14ac:dyDescent="0.4">
      <c r="A206" s="29"/>
      <c r="B206" s="104"/>
      <c r="C206" s="328">
        <f t="shared" si="51"/>
        <v>31.988189999999999</v>
      </c>
      <c r="D206" s="329">
        <f t="shared" si="52"/>
        <v>63.976379999999999</v>
      </c>
      <c r="E206" s="323">
        <f t="shared" si="53"/>
        <v>9.75</v>
      </c>
      <c r="F206" s="324">
        <v>19.5</v>
      </c>
      <c r="G206" s="95">
        <f t="shared" si="48"/>
        <v>0.76677011469412548</v>
      </c>
      <c r="H206" s="95">
        <f t="shared" si="48"/>
        <v>0.94662977122731551</v>
      </c>
      <c r="I206" s="95" t="str">
        <f t="shared" si="48"/>
        <v>1.1</v>
      </c>
      <c r="J206" s="95" t="str">
        <f t="shared" si="48"/>
        <v>1.3</v>
      </c>
      <c r="K206" s="95" t="str">
        <f t="shared" si="48"/>
        <v>1.6</v>
      </c>
      <c r="L206" s="95" t="str">
        <f t="shared" si="48"/>
        <v>1.8</v>
      </c>
      <c r="M206" s="95" t="str">
        <f t="shared" si="48"/>
        <v>2.2</v>
      </c>
      <c r="N206" s="95" t="str">
        <f t="shared" si="48"/>
        <v>2.5</v>
      </c>
      <c r="O206" s="95" t="str">
        <f t="shared" si="48"/>
        <v>2.8</v>
      </c>
      <c r="P206" s="95" t="str">
        <f t="shared" si="48"/>
        <v>3.2</v>
      </c>
      <c r="Q206" s="95" t="str">
        <f t="shared" si="49"/>
        <v>3.6</v>
      </c>
      <c r="R206" s="95" t="str">
        <f t="shared" si="49"/>
        <v>3.6</v>
      </c>
      <c r="S206" s="95" t="str">
        <f t="shared" si="49"/>
        <v>4.0</v>
      </c>
      <c r="T206" s="95" t="str">
        <f t="shared" si="49"/>
        <v>4.5</v>
      </c>
      <c r="U206" s="95" t="str">
        <f t="shared" si="49"/>
        <v>5.0</v>
      </c>
      <c r="V206" s="95" t="str">
        <f t="shared" si="49"/>
        <v>5.7</v>
      </c>
      <c r="W206" s="95" t="str">
        <f t="shared" si="49"/>
        <v>5.7</v>
      </c>
      <c r="X206" s="95" t="str">
        <f t="shared" si="49"/>
        <v>6.3</v>
      </c>
      <c r="Y206" s="95" t="str">
        <f t="shared" si="49"/>
        <v>7.1</v>
      </c>
      <c r="Z206" s="95" t="str">
        <f t="shared" si="49"/>
        <v>7.1</v>
      </c>
      <c r="AA206" s="95" t="str">
        <f t="shared" si="50"/>
        <v>8.0</v>
      </c>
      <c r="AB206" s="95" t="str">
        <f t="shared" si="50"/>
        <v>9.0</v>
      </c>
      <c r="AC206" s="95" t="str">
        <f t="shared" si="50"/>
        <v>9.0</v>
      </c>
      <c r="AD206" s="95" t="str">
        <f t="shared" si="50"/>
        <v>10.1</v>
      </c>
      <c r="AE206" s="95" t="str">
        <f t="shared" si="50"/>
        <v>10.1</v>
      </c>
      <c r="AF206" s="95" t="str">
        <f t="shared" si="50"/>
        <v>11.3</v>
      </c>
      <c r="AG206" s="95" t="str">
        <f t="shared" si="50"/>
        <v>D</v>
      </c>
      <c r="AH206" s="72"/>
    </row>
    <row r="207" spans="1:34" x14ac:dyDescent="0.4">
      <c r="A207" s="29"/>
      <c r="B207" s="104"/>
      <c r="C207" s="328">
        <f t="shared" si="51"/>
        <v>32.398294999999997</v>
      </c>
      <c r="D207" s="329">
        <f t="shared" si="52"/>
        <v>64.796589999999995</v>
      </c>
      <c r="E207" s="323">
        <f t="shared" si="53"/>
        <v>9.875</v>
      </c>
      <c r="F207" s="324">
        <v>19.75</v>
      </c>
      <c r="G207" s="95">
        <f t="shared" si="48"/>
        <v>0.75703301666101941</v>
      </c>
      <c r="H207" s="95">
        <f t="shared" si="48"/>
        <v>0.93460866254446828</v>
      </c>
      <c r="I207" s="95" t="str">
        <f t="shared" si="48"/>
        <v>1.1</v>
      </c>
      <c r="J207" s="95" t="str">
        <f t="shared" si="48"/>
        <v>1.3</v>
      </c>
      <c r="K207" s="95" t="str">
        <f t="shared" si="48"/>
        <v>1.6</v>
      </c>
      <c r="L207" s="95" t="str">
        <f t="shared" si="48"/>
        <v>1.8</v>
      </c>
      <c r="M207" s="95" t="str">
        <f t="shared" si="48"/>
        <v>2.0</v>
      </c>
      <c r="N207" s="95" t="str">
        <f t="shared" si="48"/>
        <v>2.5</v>
      </c>
      <c r="O207" s="95" t="str">
        <f t="shared" si="48"/>
        <v>2.8</v>
      </c>
      <c r="P207" s="95" t="str">
        <f t="shared" si="48"/>
        <v>3.2</v>
      </c>
      <c r="Q207" s="95" t="str">
        <f t="shared" si="49"/>
        <v>3.2</v>
      </c>
      <c r="R207" s="95" t="str">
        <f t="shared" si="49"/>
        <v>3.6</v>
      </c>
      <c r="S207" s="95" t="str">
        <f t="shared" si="49"/>
        <v>4.0</v>
      </c>
      <c r="T207" s="95" t="str">
        <f t="shared" si="49"/>
        <v>4.5</v>
      </c>
      <c r="U207" s="95" t="str">
        <f t="shared" si="49"/>
        <v>5.0</v>
      </c>
      <c r="V207" s="95" t="str">
        <f t="shared" si="49"/>
        <v>5.7</v>
      </c>
      <c r="W207" s="95" t="str">
        <f t="shared" si="49"/>
        <v>5.7</v>
      </c>
      <c r="X207" s="95" t="str">
        <f t="shared" si="49"/>
        <v>6.3</v>
      </c>
      <c r="Y207" s="95" t="str">
        <f t="shared" si="49"/>
        <v>7.1</v>
      </c>
      <c r="Z207" s="95" t="str">
        <f t="shared" si="49"/>
        <v>7.1</v>
      </c>
      <c r="AA207" s="95" t="str">
        <f t="shared" si="50"/>
        <v>8.0</v>
      </c>
      <c r="AB207" s="95" t="str">
        <f t="shared" si="50"/>
        <v>8.0</v>
      </c>
      <c r="AC207" s="95" t="str">
        <f t="shared" si="50"/>
        <v>9.0</v>
      </c>
      <c r="AD207" s="95" t="str">
        <f t="shared" si="50"/>
        <v>10.1</v>
      </c>
      <c r="AE207" s="95" t="str">
        <f t="shared" si="50"/>
        <v>10.1</v>
      </c>
      <c r="AF207" s="95" t="str">
        <f t="shared" si="50"/>
        <v>11.3</v>
      </c>
      <c r="AG207" s="95" t="str">
        <f t="shared" si="50"/>
        <v>D</v>
      </c>
      <c r="AH207" s="72"/>
    </row>
    <row r="208" spans="1:34" ht="15" thickBot="1" x14ac:dyDescent="0.45">
      <c r="A208" s="29"/>
      <c r="B208" s="104"/>
      <c r="C208" s="330">
        <f t="shared" ref="C208" si="54">E208*3.28084</f>
        <v>32.808399999999999</v>
      </c>
      <c r="D208" s="331">
        <f t="shared" ref="D208" si="55">F208*3.28084</f>
        <v>65.616799999999998</v>
      </c>
      <c r="E208" s="323">
        <f t="shared" ref="E208" si="56">0.5*F208</f>
        <v>10</v>
      </c>
      <c r="F208" s="324">
        <v>20</v>
      </c>
      <c r="G208" s="95">
        <f t="shared" si="48"/>
        <v>0.74753934607874106</v>
      </c>
      <c r="H208" s="95">
        <f t="shared" si="48"/>
        <v>0.92288808157869262</v>
      </c>
      <c r="I208" s="95" t="str">
        <f t="shared" si="48"/>
        <v>1.1</v>
      </c>
      <c r="J208" s="95" t="str">
        <f t="shared" si="48"/>
        <v>1.3</v>
      </c>
      <c r="K208" s="95" t="str">
        <f t="shared" si="48"/>
        <v>1.6</v>
      </c>
      <c r="L208" s="95" t="str">
        <f t="shared" si="48"/>
        <v>1.8</v>
      </c>
      <c r="M208" s="95" t="str">
        <f t="shared" si="48"/>
        <v>2.0</v>
      </c>
      <c r="N208" s="95" t="str">
        <f t="shared" si="48"/>
        <v>2.5</v>
      </c>
      <c r="O208" s="95" t="str">
        <f t="shared" si="48"/>
        <v>2.8</v>
      </c>
      <c r="P208" s="95" t="str">
        <f t="shared" si="48"/>
        <v>3.2</v>
      </c>
      <c r="Q208" s="95" t="str">
        <f t="shared" si="49"/>
        <v>3.2</v>
      </c>
      <c r="R208" s="95" t="str">
        <f t="shared" si="49"/>
        <v>3.6</v>
      </c>
      <c r="S208" s="95" t="str">
        <f t="shared" si="49"/>
        <v>4.0</v>
      </c>
      <c r="T208" s="95" t="str">
        <f t="shared" si="49"/>
        <v>4.5</v>
      </c>
      <c r="U208" s="95" t="str">
        <f t="shared" si="49"/>
        <v>5.0</v>
      </c>
      <c r="V208" s="95" t="str">
        <f t="shared" si="49"/>
        <v>5.7</v>
      </c>
      <c r="W208" s="95" t="str">
        <f t="shared" si="49"/>
        <v>5.7</v>
      </c>
      <c r="X208" s="95" t="str">
        <f t="shared" si="49"/>
        <v>6.3</v>
      </c>
      <c r="Y208" s="95" t="str">
        <f t="shared" si="49"/>
        <v>7.1</v>
      </c>
      <c r="Z208" s="95" t="str">
        <f t="shared" si="49"/>
        <v>7.1</v>
      </c>
      <c r="AA208" s="95" t="str">
        <f t="shared" si="50"/>
        <v>8.0</v>
      </c>
      <c r="AB208" s="95" t="str">
        <f t="shared" si="50"/>
        <v>8.0</v>
      </c>
      <c r="AC208" s="95" t="str">
        <f t="shared" si="50"/>
        <v>9.0</v>
      </c>
      <c r="AD208" s="95" t="str">
        <f t="shared" si="50"/>
        <v>9.0</v>
      </c>
      <c r="AE208" s="95" t="str">
        <f t="shared" si="50"/>
        <v>10.1</v>
      </c>
      <c r="AF208" s="95" t="str">
        <f t="shared" si="50"/>
        <v>10.1</v>
      </c>
      <c r="AG208" s="95" t="str">
        <f t="shared" si="50"/>
        <v>D</v>
      </c>
      <c r="AH208" s="72"/>
    </row>
    <row r="209" spans="1:35" ht="15" thickBot="1" x14ac:dyDescent="0.45">
      <c r="A209" s="29"/>
      <c r="B209" s="104"/>
      <c r="C209" s="332" t="s">
        <v>41</v>
      </c>
      <c r="D209" s="333" t="s">
        <v>42</v>
      </c>
      <c r="E209" s="325" t="s">
        <v>41</v>
      </c>
      <c r="F209" s="326" t="s">
        <v>42</v>
      </c>
      <c r="G209" s="327">
        <f>G$128</f>
        <v>9</v>
      </c>
      <c r="H209" s="327">
        <f t="shared" ref="H209:AG209" si="57">H$128</f>
        <v>10</v>
      </c>
      <c r="I209" s="327">
        <f t="shared" si="57"/>
        <v>11</v>
      </c>
      <c r="J209" s="327">
        <f t="shared" si="57"/>
        <v>12</v>
      </c>
      <c r="K209" s="327">
        <f t="shared" si="57"/>
        <v>13</v>
      </c>
      <c r="L209" s="327">
        <f t="shared" si="57"/>
        <v>14</v>
      </c>
      <c r="M209" s="327">
        <f t="shared" si="57"/>
        <v>15</v>
      </c>
      <c r="N209" s="327">
        <f t="shared" si="57"/>
        <v>16</v>
      </c>
      <c r="O209" s="327">
        <f t="shared" si="57"/>
        <v>17</v>
      </c>
      <c r="P209" s="327">
        <f t="shared" si="57"/>
        <v>18</v>
      </c>
      <c r="Q209" s="327">
        <f t="shared" si="57"/>
        <v>19</v>
      </c>
      <c r="R209" s="327">
        <f t="shared" si="57"/>
        <v>20</v>
      </c>
      <c r="S209" s="327">
        <f t="shared" si="57"/>
        <v>21</v>
      </c>
      <c r="T209" s="327">
        <f t="shared" si="57"/>
        <v>22</v>
      </c>
      <c r="U209" s="327">
        <f t="shared" si="57"/>
        <v>23</v>
      </c>
      <c r="V209" s="327">
        <f t="shared" si="57"/>
        <v>24</v>
      </c>
      <c r="W209" s="327">
        <f t="shared" si="57"/>
        <v>25</v>
      </c>
      <c r="X209" s="327">
        <f t="shared" si="57"/>
        <v>26</v>
      </c>
      <c r="Y209" s="327">
        <f t="shared" si="57"/>
        <v>27</v>
      </c>
      <c r="Z209" s="327">
        <f t="shared" si="57"/>
        <v>28</v>
      </c>
      <c r="AA209" s="327">
        <f t="shared" si="57"/>
        <v>29</v>
      </c>
      <c r="AB209" s="327">
        <f t="shared" si="57"/>
        <v>30</v>
      </c>
      <c r="AC209" s="327">
        <f t="shared" si="57"/>
        <v>31</v>
      </c>
      <c r="AD209" s="327">
        <f t="shared" si="57"/>
        <v>32</v>
      </c>
      <c r="AE209" s="327">
        <f t="shared" si="57"/>
        <v>33</v>
      </c>
      <c r="AF209" s="327">
        <f t="shared" si="57"/>
        <v>34</v>
      </c>
      <c r="AG209" s="327">
        <f t="shared" si="57"/>
        <v>35</v>
      </c>
      <c r="AH209" s="72"/>
    </row>
    <row r="210" spans="1:35" ht="15" customHeight="1" thickBot="1" x14ac:dyDescent="0.45">
      <c r="A210" s="29"/>
      <c r="B210" s="104"/>
      <c r="C210" s="22" t="s">
        <v>44</v>
      </c>
      <c r="D210" s="22" t="s">
        <v>44</v>
      </c>
      <c r="E210" s="90" t="s">
        <v>40</v>
      </c>
      <c r="F210" s="91" t="s">
        <v>40</v>
      </c>
      <c r="G210" s="111" t="s">
        <v>43</v>
      </c>
      <c r="H210" s="112"/>
      <c r="I210" s="112"/>
      <c r="J210" s="112"/>
      <c r="K210" s="112"/>
      <c r="L210" s="112"/>
      <c r="M210" s="112"/>
      <c r="N210" s="112"/>
      <c r="O210" s="112"/>
      <c r="P210" s="112"/>
      <c r="Q210" s="112"/>
      <c r="R210" s="112"/>
      <c r="S210" s="112"/>
      <c r="T210" s="112"/>
      <c r="U210" s="112"/>
      <c r="V210" s="112"/>
      <c r="W210" s="112"/>
      <c r="X210" s="112"/>
      <c r="Y210" s="112"/>
      <c r="Z210" s="112"/>
      <c r="AA210" s="112"/>
      <c r="AB210" s="112"/>
      <c r="AC210" s="112"/>
      <c r="AD210" s="112"/>
      <c r="AE210" s="112"/>
      <c r="AF210" s="112"/>
      <c r="AG210" s="113"/>
      <c r="AH210" s="72"/>
    </row>
    <row r="211" spans="1:35" ht="5.6" customHeight="1" thickBot="1" x14ac:dyDescent="0.45">
      <c r="A211" s="29"/>
      <c r="B211" s="104"/>
      <c r="C211" s="9"/>
      <c r="D211" s="9"/>
      <c r="E211" s="102"/>
      <c r="F211" s="102"/>
      <c r="G211" s="105"/>
      <c r="I211" s="105"/>
      <c r="J211" s="105"/>
      <c r="K211" s="105"/>
      <c r="L211" s="105"/>
      <c r="M211" s="105"/>
      <c r="N211" s="105"/>
      <c r="O211" s="105"/>
      <c r="P211" s="105"/>
      <c r="Q211" s="105"/>
      <c r="R211" s="105"/>
      <c r="S211" s="105"/>
      <c r="T211" s="105"/>
      <c r="U211" s="105"/>
      <c r="V211" s="105"/>
      <c r="W211" s="105"/>
      <c r="X211" s="105"/>
      <c r="Y211" s="105"/>
      <c r="Z211" s="105"/>
      <c r="AA211" s="105"/>
      <c r="AB211" s="105"/>
      <c r="AC211" s="105"/>
      <c r="AD211" s="105"/>
      <c r="AE211" s="105"/>
      <c r="AF211" s="105"/>
      <c r="AG211" s="105"/>
      <c r="AH211" s="72"/>
    </row>
    <row r="212" spans="1:35" ht="15.45" customHeight="1" thickBot="1" x14ac:dyDescent="0.45">
      <c r="A212" s="29"/>
      <c r="B212" s="104"/>
      <c r="C212" s="109"/>
      <c r="AE212" s="191" t="s">
        <v>386</v>
      </c>
      <c r="AF212" s="53">
        <f>$D$113</f>
        <v>5.4000000000000003E-3</v>
      </c>
      <c r="AG212" s="114" t="s">
        <v>50</v>
      </c>
      <c r="AH212" s="72"/>
    </row>
    <row r="213" spans="1:35" ht="15.45" customHeight="1" x14ac:dyDescent="0.4">
      <c r="A213" s="29"/>
      <c r="B213" s="104"/>
      <c r="C213" s="109"/>
      <c r="F213" s="115" t="s">
        <v>54</v>
      </c>
      <c r="AF213" s="107"/>
      <c r="AG213" s="106"/>
      <c r="AH213" s="72"/>
    </row>
    <row r="214" spans="1:35" ht="15.45" customHeight="1" x14ac:dyDescent="0.4">
      <c r="A214" s="29"/>
      <c r="B214" s="104"/>
      <c r="C214" s="109"/>
      <c r="F214" s="115" t="s">
        <v>52</v>
      </c>
      <c r="AF214" s="107"/>
      <c r="AG214" s="106"/>
      <c r="AH214" s="72"/>
    </row>
    <row r="215" spans="1:35" ht="15.45" customHeight="1" x14ac:dyDescent="0.4">
      <c r="A215" s="29"/>
      <c r="B215" s="104"/>
      <c r="C215" s="109"/>
      <c r="F215" s="115" t="s">
        <v>53</v>
      </c>
      <c r="AF215" s="107"/>
      <c r="AG215" s="106"/>
      <c r="AH215" s="72"/>
    </row>
    <row r="216" spans="1:35" ht="15.45" customHeight="1" x14ac:dyDescent="0.4">
      <c r="A216" s="29"/>
      <c r="B216" s="104"/>
      <c r="C216" s="109"/>
      <c r="F216" s="115"/>
      <c r="G216" s="41" t="s">
        <v>57</v>
      </c>
      <c r="AF216" s="107"/>
      <c r="AG216" s="106"/>
      <c r="AH216" s="72"/>
    </row>
    <row r="217" spans="1:35" ht="7.3" customHeight="1" x14ac:dyDescent="0.4">
      <c r="A217" s="29"/>
      <c r="B217" s="104"/>
      <c r="C217" s="109"/>
      <c r="AE217" s="107"/>
      <c r="AF217" s="36"/>
      <c r="AH217" s="72"/>
    </row>
    <row r="218" spans="1:35" x14ac:dyDescent="0.4">
      <c r="A218" s="29"/>
      <c r="B218" s="104"/>
      <c r="C218" s="109"/>
      <c r="D218" t="s">
        <v>55</v>
      </c>
      <c r="AH218" s="72"/>
    </row>
    <row r="219" spans="1:35" x14ac:dyDescent="0.4">
      <c r="A219" s="29"/>
      <c r="B219" s="104"/>
      <c r="C219" s="109"/>
      <c r="D219" t="s">
        <v>538</v>
      </c>
      <c r="AH219" s="72"/>
    </row>
    <row r="220" spans="1:35" x14ac:dyDescent="0.4">
      <c r="A220" s="29"/>
      <c r="B220" s="104"/>
      <c r="C220" s="109"/>
      <c r="D220" t="s">
        <v>56</v>
      </c>
      <c r="AH220" s="72"/>
    </row>
    <row r="221" spans="1:35" ht="6.9" customHeight="1" thickBot="1" x14ac:dyDescent="0.45">
      <c r="A221" s="29"/>
      <c r="B221" s="108"/>
      <c r="C221" s="110"/>
      <c r="D221" s="73"/>
      <c r="E221" s="73"/>
      <c r="F221" s="73"/>
      <c r="G221" s="73"/>
      <c r="H221" s="73"/>
      <c r="I221" s="73"/>
      <c r="J221" s="73"/>
      <c r="K221" s="73"/>
      <c r="L221" s="73"/>
      <c r="M221" s="73"/>
      <c r="N221" s="73"/>
      <c r="O221" s="73"/>
      <c r="P221" s="73"/>
      <c r="Q221" s="73"/>
      <c r="R221" s="73"/>
      <c r="S221" s="73"/>
      <c r="T221" s="73"/>
      <c r="U221" s="73"/>
      <c r="V221" s="73"/>
      <c r="W221" s="73"/>
      <c r="X221" s="73"/>
      <c r="Y221" s="73"/>
      <c r="Z221" s="73"/>
      <c r="AA221" s="73"/>
      <c r="AB221" s="73"/>
      <c r="AC221" s="73"/>
      <c r="AD221" s="73"/>
      <c r="AE221" s="73"/>
      <c r="AF221" s="73"/>
      <c r="AG221" s="73"/>
      <c r="AH221" s="74"/>
    </row>
    <row r="222" spans="1:35" x14ac:dyDescent="0.4">
      <c r="C222" s="3"/>
      <c r="D222" s="60"/>
      <c r="H222" s="162"/>
      <c r="AH222" s="88"/>
      <c r="AI222" s="50"/>
    </row>
    <row r="223" spans="1:35" x14ac:dyDescent="0.4">
      <c r="C223" s="3"/>
      <c r="D223" s="60"/>
      <c r="H223" s="162"/>
      <c r="AH223" s="88"/>
      <c r="AI223" s="50"/>
    </row>
    <row r="224" spans="1:35" ht="9.9" customHeight="1" x14ac:dyDescent="0.4">
      <c r="C224" s="82"/>
      <c r="D224" s="82"/>
      <c r="E224" s="82"/>
      <c r="F224" s="152"/>
      <c r="G224" s="82"/>
      <c r="H224" s="82"/>
      <c r="I224" s="82"/>
      <c r="J224" s="82"/>
      <c r="K224" s="82"/>
      <c r="L224" s="82"/>
      <c r="M224" s="82"/>
      <c r="N224" s="82"/>
      <c r="O224" s="82"/>
      <c r="P224" s="82"/>
      <c r="Q224" s="82"/>
      <c r="R224" s="82"/>
      <c r="S224" s="82"/>
      <c r="T224" s="82"/>
      <c r="U224" s="82"/>
      <c r="V224" s="82"/>
      <c r="W224" s="82"/>
      <c r="X224" s="82"/>
      <c r="Y224" s="82"/>
      <c r="Z224" s="82"/>
      <c r="AA224" s="82"/>
      <c r="AB224" s="82"/>
      <c r="AC224" s="82"/>
      <c r="AD224" s="82"/>
      <c r="AE224" s="82"/>
      <c r="AF224" s="82"/>
      <c r="AG224" s="82"/>
      <c r="AH224" s="82"/>
    </row>
    <row r="225" spans="1:33" ht="7.75" customHeight="1" x14ac:dyDescent="0.4">
      <c r="F225" s="41"/>
    </row>
    <row r="226" spans="1:33" ht="20.149999999999999" x14ac:dyDescent="0.4">
      <c r="A226" s="29"/>
      <c r="B226" s="29"/>
      <c r="C226" s="79"/>
      <c r="D226" s="154" t="s">
        <v>317</v>
      </c>
    </row>
    <row r="227" spans="1:33" ht="15.9" x14ac:dyDescent="0.4">
      <c r="A227" s="29"/>
      <c r="B227" s="29"/>
      <c r="C227" s="79"/>
      <c r="D227" s="155" t="s">
        <v>204</v>
      </c>
    </row>
    <row r="228" spans="1:33" ht="11.6" customHeight="1" x14ac:dyDescent="0.4">
      <c r="A228" s="29"/>
      <c r="B228" s="29"/>
      <c r="C228" s="79"/>
      <c r="D228" s="61"/>
    </row>
    <row r="229" spans="1:33" ht="14.6" customHeight="1" x14ac:dyDescent="0.45">
      <c r="A229" s="29"/>
      <c r="B229" s="29"/>
      <c r="C229" s="79"/>
      <c r="D229" s="84" t="s">
        <v>185</v>
      </c>
      <c r="E229" s="49"/>
      <c r="F229" s="49"/>
      <c r="G229" s="49"/>
      <c r="H229" s="49"/>
      <c r="I229" s="49"/>
      <c r="J229" s="49"/>
      <c r="K229" s="49"/>
      <c r="L229" s="49"/>
      <c r="M229" s="49"/>
      <c r="N229" s="49"/>
      <c r="O229" s="49"/>
      <c r="P229" s="49"/>
      <c r="Q229" s="49"/>
      <c r="R229" s="49"/>
      <c r="S229" s="49"/>
      <c r="T229" s="49"/>
      <c r="U229" s="49"/>
      <c r="V229" s="49"/>
      <c r="W229" s="49"/>
      <c r="X229" s="49"/>
      <c r="Y229" s="49"/>
      <c r="Z229" s="49"/>
      <c r="AA229" s="49"/>
      <c r="AB229" s="49"/>
      <c r="AC229" s="49"/>
      <c r="AD229" s="49"/>
      <c r="AE229" s="49"/>
      <c r="AF229" s="49"/>
      <c r="AG229" s="49"/>
    </row>
    <row r="230" spans="1:33" ht="14.6" customHeight="1" x14ac:dyDescent="0.45">
      <c r="A230" s="29"/>
      <c r="B230" s="29"/>
      <c r="C230" s="79"/>
      <c r="D230" s="84" t="s">
        <v>209</v>
      </c>
      <c r="E230" s="49"/>
      <c r="F230" s="49"/>
      <c r="G230" s="49"/>
      <c r="H230" s="49"/>
      <c r="I230" s="49"/>
      <c r="J230" s="49"/>
      <c r="K230" s="49"/>
      <c r="L230" s="49"/>
      <c r="M230" s="49"/>
      <c r="N230" s="49"/>
      <c r="O230" s="49"/>
      <c r="P230" s="49"/>
      <c r="Q230" s="49"/>
      <c r="R230" s="49"/>
      <c r="S230" s="49"/>
      <c r="T230" s="49"/>
      <c r="U230" s="49"/>
      <c r="V230" s="49"/>
      <c r="W230" s="49"/>
      <c r="X230" s="49"/>
      <c r="Y230" s="49"/>
      <c r="Z230" s="49"/>
      <c r="AA230" s="49"/>
      <c r="AB230" s="49"/>
      <c r="AC230" s="49"/>
      <c r="AD230" s="49"/>
      <c r="AE230" s="49"/>
      <c r="AF230" s="49"/>
      <c r="AG230" s="49"/>
    </row>
    <row r="231" spans="1:33" ht="14.6" customHeight="1" x14ac:dyDescent="0.45">
      <c r="A231" s="29"/>
      <c r="B231" s="29"/>
      <c r="C231" s="79"/>
      <c r="D231" s="84" t="s">
        <v>215</v>
      </c>
      <c r="E231" s="49"/>
      <c r="F231" s="49"/>
      <c r="G231" s="49"/>
      <c r="H231" s="49"/>
      <c r="I231" s="49"/>
      <c r="J231" s="49"/>
      <c r="K231" s="49"/>
      <c r="L231" s="49"/>
      <c r="M231" s="49"/>
      <c r="N231" s="49"/>
      <c r="O231" s="49"/>
      <c r="P231" s="49"/>
      <c r="Q231" s="49"/>
      <c r="R231" s="49"/>
      <c r="S231" s="49"/>
      <c r="T231" s="49"/>
      <c r="U231" s="49"/>
      <c r="V231" s="49"/>
      <c r="W231" s="49"/>
      <c r="X231" s="49"/>
      <c r="Y231" s="49"/>
      <c r="Z231" s="49"/>
      <c r="AA231" s="49"/>
      <c r="AB231" s="49"/>
      <c r="AC231" s="49"/>
      <c r="AD231" s="49"/>
      <c r="AE231" s="49"/>
      <c r="AF231" s="49"/>
      <c r="AG231" s="49"/>
    </row>
    <row r="232" spans="1:33" ht="7.3" customHeight="1" x14ac:dyDescent="0.45">
      <c r="A232" s="29"/>
      <c r="B232" s="29"/>
      <c r="C232" s="79"/>
      <c r="D232" s="47"/>
      <c r="E232" s="35"/>
      <c r="F232" s="49"/>
      <c r="G232" s="49"/>
      <c r="H232" s="49"/>
      <c r="I232" s="49"/>
      <c r="K232" s="49"/>
      <c r="L232" s="49"/>
      <c r="M232" s="49"/>
      <c r="O232" s="49"/>
      <c r="P232" s="49"/>
      <c r="Q232" s="49"/>
      <c r="R232" s="4"/>
      <c r="S232" s="49"/>
      <c r="T232" s="49"/>
      <c r="U232" s="49"/>
      <c r="V232" s="49"/>
      <c r="W232" s="49"/>
      <c r="X232" s="49"/>
      <c r="Y232" s="49"/>
      <c r="Z232" s="49"/>
      <c r="AA232" s="49"/>
      <c r="AB232" s="49"/>
      <c r="AC232" s="49"/>
      <c r="AD232" s="49"/>
      <c r="AE232" s="49"/>
      <c r="AF232" s="49"/>
      <c r="AG232" s="49"/>
    </row>
    <row r="233" spans="1:33" ht="14.6" customHeight="1" x14ac:dyDescent="0.45">
      <c r="A233" s="29"/>
      <c r="B233" s="29"/>
      <c r="C233" s="79"/>
      <c r="D233" s="47"/>
      <c r="E233" s="96" t="s">
        <v>210</v>
      </c>
      <c r="F233" s="49"/>
      <c r="G233" s="49"/>
      <c r="H233" s="49"/>
      <c r="I233" s="49"/>
      <c r="J233" s="49"/>
      <c r="K233" s="49"/>
      <c r="L233" s="49"/>
      <c r="M233" s="49"/>
      <c r="N233" s="49"/>
      <c r="O233" s="49"/>
      <c r="P233" s="49"/>
      <c r="Q233" s="49"/>
      <c r="R233" s="49"/>
      <c r="S233" s="49"/>
      <c r="T233" s="49"/>
      <c r="U233" s="49"/>
      <c r="V233" s="49"/>
      <c r="W233" s="49"/>
      <c r="X233" s="49"/>
      <c r="Y233" s="49"/>
      <c r="Z233" s="49"/>
      <c r="AA233" s="49"/>
      <c r="AB233" s="49"/>
      <c r="AC233" s="49"/>
      <c r="AD233" s="49"/>
      <c r="AE233" s="49"/>
      <c r="AF233" s="49"/>
      <c r="AG233" s="49"/>
    </row>
    <row r="234" spans="1:33" ht="14.6" customHeight="1" x14ac:dyDescent="0.45">
      <c r="A234" s="29"/>
      <c r="B234" s="29"/>
      <c r="C234" s="79"/>
      <c r="D234" s="47"/>
      <c r="E234" s="135" t="s">
        <v>208</v>
      </c>
      <c r="F234" s="49"/>
      <c r="G234" s="49"/>
      <c r="H234" s="49"/>
      <c r="I234" s="49"/>
      <c r="J234" s="49"/>
      <c r="K234" s="49"/>
      <c r="L234" s="49"/>
      <c r="M234" s="49"/>
      <c r="N234" s="49"/>
      <c r="O234" s="49"/>
      <c r="P234" s="49"/>
      <c r="Q234" s="49"/>
      <c r="R234" s="49"/>
      <c r="S234" s="49"/>
      <c r="T234" s="49"/>
      <c r="U234" s="49"/>
      <c r="V234" s="49"/>
      <c r="W234" s="49"/>
      <c r="X234" s="49"/>
      <c r="Y234" s="49"/>
      <c r="Z234" s="49"/>
      <c r="AA234" s="49"/>
      <c r="AB234" s="49"/>
      <c r="AC234" s="49"/>
      <c r="AD234" s="49"/>
      <c r="AE234" s="49"/>
      <c r="AF234" s="49"/>
      <c r="AG234" s="49"/>
    </row>
    <row r="235" spans="1:33" ht="14.6" customHeight="1" x14ac:dyDescent="0.45">
      <c r="A235" s="29"/>
      <c r="B235" s="29"/>
      <c r="C235" s="79"/>
      <c r="D235" s="47"/>
      <c r="E235" s="96" t="s">
        <v>211</v>
      </c>
      <c r="F235" s="49"/>
      <c r="G235" s="49"/>
      <c r="H235" s="49"/>
      <c r="I235" s="49"/>
      <c r="J235" s="49"/>
      <c r="K235" s="49"/>
      <c r="L235" s="49"/>
      <c r="M235" s="49"/>
      <c r="N235" s="49"/>
      <c r="O235" s="49"/>
      <c r="P235" s="49"/>
      <c r="Q235" s="49"/>
      <c r="R235" s="49"/>
      <c r="S235" s="49"/>
      <c r="T235" s="49"/>
      <c r="U235" s="49"/>
      <c r="V235" s="49"/>
      <c r="W235" s="49"/>
      <c r="X235" s="49"/>
      <c r="Y235" s="49"/>
      <c r="Z235" s="49"/>
      <c r="AA235" s="49"/>
      <c r="AB235" s="49"/>
      <c r="AC235" s="49"/>
      <c r="AD235" s="49"/>
      <c r="AE235" s="49"/>
      <c r="AF235" s="49"/>
      <c r="AG235" s="49"/>
    </row>
    <row r="236" spans="1:33" ht="14.6" customHeight="1" x14ac:dyDescent="0.45">
      <c r="A236" s="29"/>
      <c r="B236" s="29"/>
      <c r="C236" s="79"/>
      <c r="D236" s="47"/>
      <c r="E236" s="96"/>
      <c r="F236" s="49"/>
      <c r="G236" s="49"/>
      <c r="H236" s="49"/>
      <c r="I236" s="49"/>
      <c r="J236" s="49"/>
      <c r="K236" s="49"/>
      <c r="L236" s="49"/>
      <c r="M236" s="49"/>
      <c r="N236" s="49"/>
      <c r="O236" s="49"/>
      <c r="P236" s="49"/>
      <c r="Q236" s="49"/>
      <c r="R236" s="49"/>
      <c r="S236" s="49"/>
      <c r="T236" s="49"/>
      <c r="U236" s="49"/>
      <c r="V236" s="49"/>
      <c r="W236" s="49"/>
      <c r="X236" s="49"/>
      <c r="Y236" s="49"/>
      <c r="Z236" s="49"/>
      <c r="AA236" s="49"/>
      <c r="AB236" s="49"/>
      <c r="AC236" s="49"/>
      <c r="AD236" s="49"/>
      <c r="AE236" s="49"/>
      <c r="AF236" s="49"/>
      <c r="AG236" s="49"/>
    </row>
    <row r="237" spans="1:33" ht="14.6" customHeight="1" x14ac:dyDescent="0.45">
      <c r="A237" s="29"/>
      <c r="B237" s="29"/>
      <c r="C237" s="79"/>
      <c r="D237" s="47"/>
      <c r="F237" s="161" t="s">
        <v>212</v>
      </c>
      <c r="G237" s="49"/>
      <c r="H237" s="49"/>
      <c r="I237" s="49"/>
      <c r="K237" s="49"/>
      <c r="L237" s="49"/>
      <c r="M237" s="49"/>
      <c r="O237" s="49"/>
      <c r="P237" s="49"/>
      <c r="Q237" s="49"/>
      <c r="R237" s="4"/>
      <c r="S237" s="49"/>
      <c r="T237" s="49"/>
      <c r="U237" s="49"/>
      <c r="V237" s="49"/>
      <c r="W237" s="49"/>
      <c r="X237" s="49"/>
      <c r="Y237" s="49"/>
      <c r="Z237" s="49"/>
      <c r="AA237" s="49"/>
      <c r="AB237" s="49"/>
      <c r="AC237" s="49"/>
      <c r="AD237" s="49"/>
      <c r="AE237" s="49"/>
      <c r="AF237" s="49"/>
      <c r="AG237" s="49"/>
    </row>
    <row r="238" spans="1:33" ht="14.6" customHeight="1" x14ac:dyDescent="0.45">
      <c r="A238" s="29"/>
      <c r="B238" s="29"/>
      <c r="C238" s="79"/>
      <c r="D238" s="47"/>
      <c r="E238" s="156"/>
      <c r="F238" s="49"/>
      <c r="G238" s="4" t="s">
        <v>37</v>
      </c>
      <c r="H238" s="49"/>
      <c r="I238" s="49"/>
      <c r="K238" s="49"/>
      <c r="L238" s="49"/>
      <c r="M238" s="49"/>
      <c r="O238" s="49"/>
      <c r="P238" s="49"/>
      <c r="Q238" s="49"/>
      <c r="S238" s="49"/>
      <c r="T238" s="49"/>
      <c r="U238" s="49"/>
      <c r="V238" s="49"/>
      <c r="W238" s="49"/>
      <c r="X238" s="49"/>
      <c r="Y238" s="49"/>
      <c r="Z238" s="49"/>
      <c r="AA238" s="49"/>
      <c r="AB238" s="49"/>
      <c r="AC238" s="49"/>
      <c r="AD238" s="49"/>
      <c r="AE238" s="49"/>
      <c r="AF238" s="49"/>
      <c r="AG238" s="49"/>
    </row>
    <row r="239" spans="1:33" ht="14.6" customHeight="1" x14ac:dyDescent="0.45">
      <c r="A239" s="29"/>
      <c r="B239" s="29"/>
      <c r="C239" s="79"/>
      <c r="D239" s="47"/>
      <c r="E239" s="156"/>
      <c r="F239" s="47" t="s">
        <v>213</v>
      </c>
      <c r="G239" s="4"/>
      <c r="H239" s="49"/>
      <c r="I239" s="49"/>
      <c r="K239" s="49"/>
      <c r="L239" s="49"/>
      <c r="M239" s="49"/>
      <c r="O239" s="49"/>
      <c r="P239" s="49"/>
      <c r="Q239" s="49"/>
      <c r="S239" s="49"/>
      <c r="T239" s="49"/>
      <c r="U239" s="49"/>
      <c r="V239" s="49"/>
      <c r="W239" s="49"/>
      <c r="X239" s="49"/>
      <c r="Y239" s="49"/>
      <c r="Z239" s="49"/>
      <c r="AA239" s="49"/>
      <c r="AB239" s="49"/>
      <c r="AC239" s="49"/>
      <c r="AD239" s="49"/>
      <c r="AE239" s="49"/>
      <c r="AF239" s="49"/>
      <c r="AG239" s="49"/>
    </row>
    <row r="240" spans="1:33" ht="14.15" customHeight="1" x14ac:dyDescent="0.45">
      <c r="A240" s="29"/>
      <c r="B240" s="29"/>
      <c r="C240" s="79"/>
      <c r="D240" s="47"/>
      <c r="E240" s="49"/>
      <c r="F240" s="49"/>
      <c r="G240" s="49"/>
      <c r="H240" s="49"/>
      <c r="I240" s="49"/>
      <c r="J240" s="49"/>
      <c r="K240" s="49"/>
      <c r="L240" s="49"/>
      <c r="M240" s="49"/>
      <c r="N240" s="49"/>
      <c r="O240" s="49"/>
      <c r="P240" s="49"/>
      <c r="Q240" s="49"/>
      <c r="R240" s="49"/>
      <c r="S240" s="49"/>
      <c r="T240" s="49"/>
      <c r="U240" s="49"/>
      <c r="V240" s="49"/>
      <c r="W240" s="49"/>
      <c r="X240" s="49"/>
      <c r="Y240" s="49"/>
      <c r="Z240" s="49"/>
      <c r="AA240" s="49"/>
      <c r="AB240" s="49"/>
      <c r="AC240" s="49"/>
      <c r="AD240" s="49"/>
      <c r="AE240" s="49"/>
      <c r="AF240" s="49"/>
      <c r="AG240" s="49"/>
    </row>
    <row r="241" spans="1:33" ht="14.6" customHeight="1" x14ac:dyDescent="0.45">
      <c r="A241" s="29"/>
      <c r="B241" s="29"/>
      <c r="C241" s="79"/>
      <c r="D241" s="84" t="s">
        <v>198</v>
      </c>
      <c r="E241" s="49"/>
      <c r="F241" s="49"/>
      <c r="G241" s="49"/>
      <c r="H241" s="49"/>
      <c r="I241" s="49"/>
      <c r="J241" s="49"/>
      <c r="K241" s="49"/>
      <c r="L241" s="49"/>
      <c r="M241" s="49"/>
      <c r="N241" s="49"/>
      <c r="O241" s="49"/>
      <c r="P241" s="49"/>
      <c r="Q241" s="49"/>
      <c r="R241" s="49"/>
      <c r="S241" s="49"/>
      <c r="T241" s="49"/>
      <c r="U241" s="49"/>
      <c r="V241" s="49"/>
      <c r="W241" s="49"/>
      <c r="X241" s="49"/>
      <c r="Y241" s="49"/>
      <c r="Z241" s="49"/>
      <c r="AA241" s="49"/>
      <c r="AB241" s="49"/>
      <c r="AC241" s="49"/>
      <c r="AD241" s="49"/>
      <c r="AE241" s="49"/>
      <c r="AF241" s="49"/>
      <c r="AG241" s="49"/>
    </row>
    <row r="242" spans="1:33" ht="14.6" customHeight="1" x14ac:dyDescent="0.45">
      <c r="A242" s="29"/>
      <c r="B242" s="29"/>
      <c r="C242" s="79"/>
      <c r="D242" s="78" t="s">
        <v>214</v>
      </c>
      <c r="E242" s="49"/>
      <c r="F242" s="49"/>
      <c r="G242" s="49"/>
      <c r="H242" s="49"/>
      <c r="I242" s="49"/>
      <c r="J242" s="49"/>
      <c r="K242" s="49"/>
      <c r="L242" s="49"/>
      <c r="M242" s="49"/>
      <c r="N242" s="49"/>
      <c r="O242" s="49"/>
      <c r="P242" s="49"/>
      <c r="Q242" s="49"/>
      <c r="R242" s="49"/>
      <c r="S242" s="49"/>
      <c r="T242" s="49"/>
      <c r="U242" s="49"/>
      <c r="V242" s="49"/>
      <c r="W242" s="49"/>
      <c r="X242" s="49"/>
      <c r="Y242" s="49"/>
      <c r="Z242" s="49"/>
      <c r="AA242" s="49"/>
      <c r="AB242" s="49"/>
      <c r="AC242" s="49"/>
      <c r="AD242" s="49"/>
      <c r="AE242" s="49"/>
      <c r="AF242" s="49"/>
      <c r="AG242" s="49"/>
    </row>
    <row r="243" spans="1:33" ht="14.6" customHeight="1" x14ac:dyDescent="0.5">
      <c r="A243" s="29"/>
      <c r="B243" s="29"/>
      <c r="C243" s="79"/>
      <c r="D243" s="75" t="s">
        <v>206</v>
      </c>
      <c r="E243" s="49"/>
      <c r="F243" s="49"/>
      <c r="G243" s="49"/>
      <c r="H243" s="49"/>
      <c r="I243" s="49"/>
      <c r="J243" s="49"/>
      <c r="K243" s="49"/>
      <c r="L243" s="49"/>
      <c r="M243" s="49"/>
      <c r="N243" s="49"/>
      <c r="O243" s="49"/>
      <c r="P243" s="49"/>
      <c r="Q243" s="49"/>
      <c r="R243" s="49"/>
      <c r="S243" s="49"/>
      <c r="T243" s="49"/>
      <c r="U243" s="49"/>
      <c r="V243" s="49"/>
      <c r="W243" s="49"/>
      <c r="X243" s="49"/>
      <c r="Y243" s="49"/>
      <c r="Z243" s="49"/>
      <c r="AA243" s="49"/>
      <c r="AB243" s="49"/>
      <c r="AC243" s="49"/>
      <c r="AD243" s="49"/>
      <c r="AE243" s="49"/>
      <c r="AF243" s="49"/>
      <c r="AG243" s="49"/>
    </row>
    <row r="244" spans="1:33" ht="9.9" customHeight="1" x14ac:dyDescent="0.45">
      <c r="A244" s="29"/>
      <c r="B244" s="29"/>
      <c r="C244" s="79"/>
      <c r="D244" s="78"/>
      <c r="E244" s="49"/>
      <c r="F244" s="49"/>
      <c r="G244" s="49"/>
      <c r="H244" s="49"/>
      <c r="I244" s="49"/>
      <c r="J244" s="49"/>
      <c r="K244" s="49"/>
      <c r="L244" s="49"/>
      <c r="M244" s="49"/>
      <c r="N244" s="49"/>
      <c r="O244" s="49"/>
      <c r="P244" s="49"/>
      <c r="Q244" s="49"/>
      <c r="R244" s="49"/>
      <c r="S244" s="49"/>
      <c r="T244" s="49"/>
      <c r="U244" s="49"/>
      <c r="V244" s="49"/>
      <c r="W244" s="49"/>
      <c r="X244" s="49"/>
      <c r="Y244" s="49"/>
      <c r="Z244" s="49"/>
      <c r="AA244" s="49"/>
      <c r="AB244" s="49"/>
      <c r="AC244" s="49"/>
      <c r="AD244" s="49"/>
      <c r="AE244" s="49"/>
      <c r="AF244" s="49"/>
      <c r="AG244" s="49"/>
    </row>
    <row r="245" spans="1:33" ht="14.6" customHeight="1" x14ac:dyDescent="0.45">
      <c r="A245" s="29"/>
      <c r="B245" s="29"/>
      <c r="C245" s="79"/>
      <c r="E245" s="96" t="s">
        <v>199</v>
      </c>
      <c r="F245" s="49"/>
      <c r="G245" s="49"/>
      <c r="H245" s="49"/>
      <c r="I245" s="49"/>
      <c r="J245" s="49"/>
      <c r="K245" s="49"/>
      <c r="L245" s="49"/>
      <c r="M245" s="49"/>
      <c r="N245" s="49"/>
      <c r="O245" s="49"/>
      <c r="P245" s="49"/>
      <c r="Q245" s="49"/>
      <c r="R245" s="49"/>
      <c r="S245" s="49"/>
      <c r="T245" s="49"/>
      <c r="U245" s="49"/>
      <c r="V245" s="49"/>
      <c r="W245" s="49"/>
      <c r="X245" s="49"/>
      <c r="Y245" s="49"/>
      <c r="Z245" s="49"/>
      <c r="AA245" s="49"/>
      <c r="AB245" s="49"/>
      <c r="AC245" s="49"/>
      <c r="AD245" s="49"/>
      <c r="AE245" s="49"/>
      <c r="AF245" s="49"/>
      <c r="AG245" s="49"/>
    </row>
    <row r="246" spans="1:33" ht="14.6" customHeight="1" x14ac:dyDescent="0.45">
      <c r="A246" s="29"/>
      <c r="B246" s="29"/>
      <c r="C246" s="79"/>
      <c r="E246" s="96" t="s">
        <v>200</v>
      </c>
      <c r="F246" s="49"/>
      <c r="G246" s="49"/>
      <c r="H246" s="49"/>
      <c r="I246" s="49"/>
      <c r="J246" s="49"/>
      <c r="K246" s="49"/>
      <c r="L246" s="49"/>
      <c r="M246" s="49"/>
      <c r="N246" s="49"/>
      <c r="O246" s="49"/>
      <c r="P246" s="49"/>
      <c r="Q246" s="49"/>
      <c r="R246" s="49"/>
      <c r="S246" s="49"/>
      <c r="T246" s="49"/>
      <c r="U246" s="49"/>
      <c r="V246" s="49"/>
      <c r="W246" s="49"/>
      <c r="X246" s="49"/>
      <c r="Y246" s="49"/>
      <c r="Z246" s="49"/>
      <c r="AA246" s="49"/>
      <c r="AB246" s="49"/>
      <c r="AC246" s="49"/>
      <c r="AD246" s="49"/>
      <c r="AE246" s="49"/>
      <c r="AF246" s="49"/>
      <c r="AG246" s="49"/>
    </row>
    <row r="247" spans="1:33" ht="14.6" customHeight="1" x14ac:dyDescent="0.45">
      <c r="A247" s="29"/>
      <c r="B247" s="29"/>
      <c r="C247" s="79"/>
      <c r="D247" s="47"/>
      <c r="E247" s="49"/>
      <c r="F247" s="49"/>
      <c r="G247" s="49"/>
      <c r="H247" s="49"/>
      <c r="I247" s="49"/>
      <c r="J247" s="49"/>
      <c r="K247" s="49"/>
      <c r="L247" s="49"/>
      <c r="M247" s="49"/>
      <c r="N247" s="49"/>
      <c r="O247" s="49"/>
      <c r="P247" s="49"/>
      <c r="Q247" s="49"/>
      <c r="R247" s="49"/>
      <c r="S247" s="49"/>
      <c r="T247" s="49"/>
      <c r="U247" s="49"/>
      <c r="V247" s="49"/>
      <c r="W247" s="49"/>
      <c r="X247" s="49"/>
      <c r="Y247" s="49"/>
      <c r="Z247" s="49"/>
      <c r="AA247" s="49"/>
      <c r="AB247" s="49"/>
      <c r="AC247" s="49"/>
      <c r="AD247" s="49"/>
      <c r="AE247" s="49"/>
      <c r="AF247" s="49"/>
      <c r="AG247" s="49"/>
    </row>
    <row r="248" spans="1:33" ht="14.6" customHeight="1" x14ac:dyDescent="0.45">
      <c r="A248" s="29"/>
      <c r="B248" s="29"/>
      <c r="C248" s="79"/>
      <c r="D248" s="84" t="s">
        <v>186</v>
      </c>
      <c r="E248" s="49"/>
      <c r="F248" s="49"/>
      <c r="G248" s="49"/>
      <c r="H248" s="49"/>
      <c r="I248" s="49"/>
      <c r="J248" s="49"/>
      <c r="K248" s="49"/>
      <c r="L248" s="49"/>
      <c r="M248" s="49"/>
      <c r="N248" s="49"/>
      <c r="O248" s="49"/>
      <c r="P248" s="49"/>
      <c r="Q248" s="49"/>
      <c r="R248" s="49"/>
      <c r="S248" s="49"/>
      <c r="T248" s="49"/>
      <c r="U248" s="49"/>
      <c r="V248" s="49"/>
      <c r="W248" s="49"/>
      <c r="X248" s="49"/>
      <c r="Y248" s="49"/>
      <c r="Z248" s="49"/>
      <c r="AA248" s="49"/>
      <c r="AB248" s="49"/>
      <c r="AC248" s="49"/>
      <c r="AD248" s="49"/>
      <c r="AE248" s="49"/>
      <c r="AF248" s="49"/>
      <c r="AG248" s="49"/>
    </row>
    <row r="249" spans="1:33" ht="14.6" customHeight="1" x14ac:dyDescent="0.5">
      <c r="A249" s="29"/>
      <c r="B249" s="29"/>
      <c r="C249" s="79"/>
      <c r="D249" s="75" t="s">
        <v>207</v>
      </c>
      <c r="F249" s="88"/>
      <c r="G249" s="50"/>
      <c r="H249" s="50"/>
      <c r="J249" s="50"/>
      <c r="K249" s="50"/>
      <c r="L249" s="50"/>
      <c r="M249" s="50"/>
      <c r="N249" s="50"/>
      <c r="O249" s="50"/>
      <c r="P249" s="50"/>
      <c r="Q249" s="50"/>
      <c r="R249" s="50"/>
      <c r="S249" s="50"/>
      <c r="T249" s="50"/>
      <c r="U249" s="50"/>
      <c r="V249" s="50"/>
      <c r="W249" s="50"/>
      <c r="X249" s="50"/>
      <c r="Y249" s="50"/>
      <c r="Z249" s="50"/>
      <c r="AA249" s="50"/>
      <c r="AB249" s="50"/>
      <c r="AC249" s="50"/>
      <c r="AD249" s="50"/>
      <c r="AE249" s="50"/>
      <c r="AF249" s="50"/>
    </row>
    <row r="250" spans="1:33" ht="14.6" customHeight="1" x14ac:dyDescent="0.4">
      <c r="A250" s="29"/>
      <c r="B250" s="29"/>
      <c r="C250" s="79"/>
      <c r="D250" s="88"/>
      <c r="F250" s="88"/>
      <c r="G250" s="50"/>
      <c r="H250" s="50"/>
      <c r="J250" s="50"/>
      <c r="K250" s="50"/>
      <c r="L250" s="50"/>
      <c r="M250" s="50"/>
      <c r="N250" s="50"/>
      <c r="O250" s="50"/>
      <c r="P250" s="50"/>
      <c r="Q250" s="50"/>
      <c r="R250" s="50"/>
      <c r="S250" s="50"/>
      <c r="T250" s="50"/>
      <c r="U250" s="50"/>
      <c r="V250" s="50"/>
      <c r="W250" s="50"/>
      <c r="X250" s="50"/>
      <c r="Y250" s="50"/>
      <c r="Z250" s="50"/>
      <c r="AA250" s="50"/>
      <c r="AB250" s="50"/>
      <c r="AC250" s="50"/>
      <c r="AD250" s="50"/>
      <c r="AE250" s="50"/>
      <c r="AF250" s="50"/>
    </row>
    <row r="251" spans="1:33" ht="14.6" customHeight="1" x14ac:dyDescent="0.45">
      <c r="A251" s="29"/>
      <c r="B251" s="29"/>
      <c r="C251" s="79"/>
      <c r="D251" s="84" t="s">
        <v>205</v>
      </c>
      <c r="E251" s="1"/>
      <c r="F251" s="88"/>
      <c r="G251" s="50"/>
      <c r="H251" s="50"/>
      <c r="J251" s="50"/>
      <c r="K251" s="50"/>
      <c r="L251" s="50"/>
      <c r="M251" s="50"/>
      <c r="N251" s="50"/>
      <c r="O251" s="50"/>
      <c r="P251" s="50"/>
      <c r="Q251" s="50"/>
      <c r="R251" s="50"/>
      <c r="S251" s="50"/>
      <c r="T251" s="50"/>
      <c r="U251" s="50"/>
      <c r="V251" s="50"/>
      <c r="W251" s="50"/>
      <c r="X251" s="50"/>
      <c r="Y251" s="50"/>
      <c r="Z251" s="50"/>
      <c r="AA251" s="50"/>
      <c r="AB251" s="50"/>
      <c r="AC251" s="50"/>
      <c r="AD251" s="50"/>
      <c r="AE251" s="50"/>
      <c r="AF251" s="50"/>
    </row>
    <row r="252" spans="1:33" ht="14.6" customHeight="1" x14ac:dyDescent="0.45">
      <c r="A252" s="29"/>
      <c r="B252" s="29"/>
      <c r="C252" s="79"/>
      <c r="D252" s="84" t="s">
        <v>187</v>
      </c>
      <c r="E252" s="1"/>
      <c r="F252" s="88"/>
      <c r="G252" s="50"/>
      <c r="H252" s="50"/>
      <c r="J252" s="50"/>
      <c r="K252" s="50"/>
      <c r="L252" s="50"/>
      <c r="M252" s="50"/>
      <c r="N252" s="50"/>
      <c r="O252" s="50"/>
      <c r="P252" s="50"/>
      <c r="Q252" s="50"/>
      <c r="R252" s="50"/>
      <c r="S252" s="50"/>
      <c r="T252" s="50"/>
      <c r="U252" s="50"/>
      <c r="V252" s="50"/>
      <c r="W252" s="50"/>
      <c r="X252" s="50"/>
      <c r="Y252" s="50"/>
      <c r="Z252" s="50"/>
      <c r="AA252" s="50"/>
      <c r="AB252" s="50"/>
      <c r="AC252" s="50"/>
      <c r="AD252" s="50"/>
      <c r="AE252" s="50"/>
      <c r="AF252" s="50"/>
    </row>
    <row r="253" spans="1:33" ht="14.6" customHeight="1" x14ac:dyDescent="0.45">
      <c r="A253" s="29"/>
      <c r="B253" s="29"/>
      <c r="C253" s="79"/>
      <c r="D253" s="84" t="s">
        <v>188</v>
      </c>
      <c r="E253" s="1"/>
      <c r="F253" s="88"/>
      <c r="G253" s="50"/>
      <c r="H253" s="50"/>
      <c r="J253" s="50"/>
      <c r="K253" s="50"/>
      <c r="L253" s="50"/>
      <c r="M253" s="50"/>
      <c r="N253" s="50"/>
      <c r="O253" s="50"/>
      <c r="P253" s="50"/>
      <c r="Q253" s="50"/>
      <c r="R253" s="50"/>
      <c r="S253" s="50"/>
      <c r="T253" s="50"/>
      <c r="U253" s="50"/>
      <c r="V253" s="50"/>
      <c r="W253" s="50"/>
      <c r="X253" s="50"/>
      <c r="Y253" s="50"/>
      <c r="Z253" s="50"/>
      <c r="AA253" s="50"/>
      <c r="AB253" s="50"/>
      <c r="AC253" s="50"/>
      <c r="AD253" s="50"/>
      <c r="AE253" s="50"/>
      <c r="AF253" s="50"/>
    </row>
    <row r="254" spans="1:33" ht="14.6" customHeight="1" x14ac:dyDescent="0.45">
      <c r="A254" s="29"/>
      <c r="B254" s="29"/>
      <c r="C254" s="79"/>
      <c r="D254" s="84"/>
      <c r="E254" s="1"/>
      <c r="F254" s="88"/>
      <c r="G254" s="50"/>
      <c r="H254" s="50"/>
      <c r="J254" s="50"/>
      <c r="K254" s="50"/>
      <c r="L254" s="50"/>
      <c r="M254" s="50"/>
      <c r="N254" s="50"/>
      <c r="O254" s="50"/>
      <c r="P254" s="50"/>
      <c r="Q254" s="50"/>
      <c r="R254" s="50"/>
      <c r="S254" s="50"/>
      <c r="T254" s="50"/>
      <c r="U254" s="50"/>
      <c r="V254" s="50"/>
      <c r="W254" s="50"/>
      <c r="X254" s="50"/>
      <c r="Y254" s="50"/>
      <c r="Z254" s="50"/>
      <c r="AA254" s="50"/>
      <c r="AB254" s="50"/>
      <c r="AC254" s="50"/>
      <c r="AD254" s="50"/>
      <c r="AE254" s="50"/>
      <c r="AF254" s="50"/>
    </row>
    <row r="255" spans="1:33" ht="14.6" customHeight="1" x14ac:dyDescent="0.45">
      <c r="A255" s="29"/>
      <c r="B255" s="29"/>
      <c r="C255" s="79"/>
      <c r="D255" s="84" t="s">
        <v>191</v>
      </c>
      <c r="E255" s="1"/>
      <c r="F255" s="88"/>
      <c r="G255" s="50"/>
      <c r="H255" s="50"/>
      <c r="J255" s="50"/>
      <c r="K255" s="50"/>
      <c r="L255" s="50"/>
      <c r="M255" s="50"/>
      <c r="N255" s="50"/>
      <c r="O255" s="50"/>
      <c r="P255" s="50"/>
      <c r="Q255" s="50"/>
      <c r="R255" s="50"/>
      <c r="S255" s="50"/>
      <c r="T255" s="50"/>
      <c r="U255" s="50"/>
      <c r="V255" s="50"/>
      <c r="W255" s="50"/>
      <c r="X255" s="50"/>
      <c r="Y255" s="50"/>
      <c r="Z255" s="50"/>
      <c r="AA255" s="50"/>
      <c r="AB255" s="50"/>
      <c r="AC255" s="50"/>
      <c r="AD255" s="50"/>
      <c r="AE255" s="50"/>
      <c r="AF255" s="50"/>
    </row>
    <row r="256" spans="1:33" ht="14.6" customHeight="1" x14ac:dyDescent="0.45">
      <c r="A256" s="29"/>
      <c r="B256" s="29"/>
      <c r="C256" s="79"/>
      <c r="D256" s="84" t="s">
        <v>192</v>
      </c>
      <c r="E256" s="1"/>
      <c r="F256" s="88"/>
      <c r="G256" s="50"/>
      <c r="H256" s="50"/>
      <c r="J256" s="50"/>
      <c r="K256" s="50"/>
      <c r="L256" s="50"/>
      <c r="M256" s="50"/>
      <c r="N256" s="50"/>
      <c r="O256" s="50"/>
      <c r="P256" s="50"/>
      <c r="Q256" s="50"/>
      <c r="R256" s="50"/>
      <c r="S256" s="50"/>
      <c r="T256" s="50"/>
      <c r="U256" s="50"/>
      <c r="V256" s="50"/>
      <c r="W256" s="50"/>
      <c r="X256" s="50"/>
      <c r="Y256" s="50"/>
      <c r="Z256" s="50"/>
      <c r="AA256" s="50"/>
      <c r="AB256" s="50"/>
      <c r="AC256" s="50"/>
      <c r="AD256" s="50"/>
      <c r="AE256" s="50"/>
      <c r="AF256" s="50"/>
    </row>
    <row r="257" spans="1:35" ht="14.6" customHeight="1" x14ac:dyDescent="0.45">
      <c r="A257" s="29"/>
      <c r="B257" s="29"/>
      <c r="C257" s="79"/>
      <c r="D257" s="84" t="s">
        <v>189</v>
      </c>
      <c r="E257" s="1"/>
      <c r="F257" s="88"/>
      <c r="G257" s="50"/>
      <c r="H257" s="50"/>
      <c r="J257" s="50"/>
      <c r="K257" s="50"/>
      <c r="L257" s="50"/>
      <c r="M257" s="50"/>
      <c r="N257" s="50"/>
      <c r="O257" s="50"/>
      <c r="P257" s="50"/>
      <c r="Q257" s="50"/>
      <c r="R257" s="50"/>
      <c r="S257" s="50"/>
      <c r="T257" s="50"/>
      <c r="U257" s="50"/>
      <c r="V257" s="50"/>
      <c r="W257" s="50"/>
      <c r="X257" s="50"/>
      <c r="Y257" s="50"/>
      <c r="Z257" s="50"/>
      <c r="AA257" s="50"/>
      <c r="AB257" s="50"/>
      <c r="AC257" s="50"/>
      <c r="AD257" s="50"/>
      <c r="AE257" s="50"/>
      <c r="AF257" s="50"/>
    </row>
    <row r="258" spans="1:35" ht="14.6" customHeight="1" x14ac:dyDescent="0.45">
      <c r="A258" s="29"/>
      <c r="B258" s="29"/>
      <c r="C258" s="79"/>
      <c r="D258" s="84" t="s">
        <v>190</v>
      </c>
      <c r="F258" s="88"/>
      <c r="G258" s="50"/>
      <c r="H258" s="50"/>
      <c r="J258" s="50"/>
      <c r="K258" s="50"/>
      <c r="L258" s="50"/>
      <c r="M258" s="50"/>
      <c r="N258" s="50"/>
      <c r="O258" s="50"/>
      <c r="P258" s="50"/>
      <c r="Q258" s="50"/>
      <c r="R258" s="50"/>
      <c r="S258" s="50"/>
      <c r="T258" s="50"/>
      <c r="U258" s="50"/>
      <c r="V258" s="50"/>
      <c r="W258" s="50"/>
      <c r="X258" s="50"/>
      <c r="Y258" s="50"/>
      <c r="Z258" s="50"/>
      <c r="AA258" s="50"/>
      <c r="AB258" s="50"/>
      <c r="AC258" s="50"/>
      <c r="AD258" s="50"/>
      <c r="AE258" s="50"/>
      <c r="AF258" s="50"/>
    </row>
    <row r="259" spans="1:35" ht="14.6" customHeight="1" x14ac:dyDescent="0.45">
      <c r="A259" s="29"/>
      <c r="B259" s="29"/>
      <c r="C259" s="79"/>
      <c r="D259" s="135" t="s">
        <v>193</v>
      </c>
      <c r="F259" s="88"/>
      <c r="G259" s="50"/>
      <c r="H259" s="50"/>
      <c r="J259" s="50"/>
      <c r="K259" s="50"/>
      <c r="L259" s="50"/>
      <c r="M259" s="50"/>
      <c r="N259" s="50"/>
      <c r="O259" s="50"/>
      <c r="P259" s="50"/>
      <c r="Q259" s="50"/>
      <c r="R259" s="50"/>
      <c r="S259" s="50"/>
      <c r="T259" s="50"/>
      <c r="U259" s="50"/>
      <c r="V259" s="50"/>
      <c r="W259" s="50"/>
      <c r="X259" s="50"/>
      <c r="Y259" s="50"/>
      <c r="Z259" s="50"/>
      <c r="AA259" s="50"/>
      <c r="AB259" s="50"/>
      <c r="AC259" s="50"/>
      <c r="AD259" s="50"/>
      <c r="AE259" s="50"/>
      <c r="AF259" s="50"/>
    </row>
    <row r="260" spans="1:35" ht="14.6" customHeight="1" x14ac:dyDescent="0.45">
      <c r="A260" s="29"/>
      <c r="B260" s="29"/>
      <c r="C260" s="79"/>
      <c r="D260" s="135" t="s">
        <v>203</v>
      </c>
      <c r="F260" s="1"/>
      <c r="G260" s="1"/>
    </row>
    <row r="261" spans="1:35" ht="14.6" customHeight="1" x14ac:dyDescent="0.45">
      <c r="A261" s="29"/>
      <c r="B261" s="29"/>
      <c r="C261" s="79"/>
      <c r="D261" s="78"/>
      <c r="F261" s="1"/>
      <c r="G261" s="1"/>
    </row>
    <row r="262" spans="1:35" ht="14.6" customHeight="1" x14ac:dyDescent="0.45">
      <c r="A262" s="29"/>
      <c r="B262" s="29"/>
      <c r="C262" s="79"/>
      <c r="D262" s="84" t="s">
        <v>318</v>
      </c>
      <c r="F262" s="1"/>
      <c r="G262" s="1"/>
    </row>
    <row r="263" spans="1:35" ht="14.6" customHeight="1" x14ac:dyDescent="0.45">
      <c r="A263" s="29"/>
      <c r="B263" s="29"/>
      <c r="C263" s="79"/>
      <c r="D263" s="84" t="s">
        <v>319</v>
      </c>
      <c r="E263" s="1"/>
      <c r="F263" s="1"/>
      <c r="G263" s="1"/>
    </row>
    <row r="264" spans="1:35" ht="11.15" customHeight="1" x14ac:dyDescent="0.45">
      <c r="A264" s="29"/>
      <c r="B264" s="29"/>
      <c r="C264" s="79"/>
      <c r="E264" s="49"/>
      <c r="F264" s="1"/>
      <c r="G264" s="1"/>
    </row>
    <row r="265" spans="1:35" ht="6.9" customHeight="1" x14ac:dyDescent="0.45">
      <c r="A265" s="29"/>
      <c r="B265" s="29"/>
      <c r="E265" s="97"/>
      <c r="F265" s="49"/>
      <c r="G265" s="49"/>
      <c r="H265" s="49"/>
      <c r="I265" s="49"/>
      <c r="J265" s="49"/>
      <c r="K265" s="49"/>
      <c r="L265" s="49"/>
      <c r="M265" s="49"/>
      <c r="N265" s="49"/>
      <c r="O265" s="49"/>
      <c r="P265" s="49"/>
      <c r="Q265" s="49"/>
      <c r="R265" s="49"/>
      <c r="S265" s="49"/>
      <c r="T265" s="49"/>
      <c r="U265" s="49"/>
      <c r="V265" s="49"/>
      <c r="W265" s="49"/>
      <c r="X265" s="49"/>
      <c r="Y265" s="49"/>
      <c r="Z265" s="49"/>
      <c r="AA265" s="49"/>
      <c r="AB265" s="49"/>
      <c r="AC265" s="49"/>
      <c r="AD265" s="49"/>
      <c r="AE265" s="49"/>
      <c r="AF265" s="49"/>
      <c r="AG265" s="49"/>
    </row>
    <row r="266" spans="1:35" ht="15" customHeight="1" x14ac:dyDescent="0.5">
      <c r="C266" s="399"/>
      <c r="D266" s="60"/>
      <c r="AH266" s="88"/>
      <c r="AI266" s="50"/>
    </row>
    <row r="267" spans="1:35" ht="7.75" customHeight="1" x14ac:dyDescent="0.4">
      <c r="C267" s="82"/>
      <c r="D267" s="83"/>
      <c r="E267" s="82"/>
      <c r="F267" s="82"/>
      <c r="G267" s="82"/>
      <c r="H267" s="82"/>
      <c r="I267" s="82"/>
      <c r="J267" s="82"/>
      <c r="K267" s="82"/>
      <c r="L267" s="82"/>
      <c r="M267" s="82"/>
      <c r="N267" s="82"/>
      <c r="O267" s="82"/>
      <c r="P267" s="82"/>
      <c r="Q267" s="82"/>
      <c r="R267" s="82"/>
      <c r="S267" s="82"/>
      <c r="T267" s="82"/>
      <c r="U267" s="82"/>
      <c r="V267" s="82"/>
      <c r="W267" s="82"/>
      <c r="X267" s="82"/>
      <c r="Y267" s="82"/>
      <c r="Z267" s="82"/>
      <c r="AA267" s="82"/>
      <c r="AB267" s="82"/>
      <c r="AC267" s="82"/>
      <c r="AD267" s="82"/>
      <c r="AE267" s="82"/>
      <c r="AF267" s="82"/>
      <c r="AG267" s="82"/>
      <c r="AH267" s="82"/>
    </row>
    <row r="268" spans="1:35" ht="15" customHeight="1" x14ac:dyDescent="0.45">
      <c r="C268" s="47"/>
      <c r="D268" s="60"/>
      <c r="AH268" s="88"/>
      <c r="AI268" s="50"/>
    </row>
    <row r="269" spans="1:35" ht="23.15" x14ac:dyDescent="0.4">
      <c r="A269" s="29"/>
      <c r="B269" s="29"/>
      <c r="C269" s="153" t="s">
        <v>587</v>
      </c>
    </row>
    <row r="270" spans="1:35" ht="6" customHeight="1" x14ac:dyDescent="0.4">
      <c r="A270" s="29"/>
      <c r="B270" s="29"/>
      <c r="C270" s="153"/>
    </row>
    <row r="271" spans="1:35" ht="15" customHeight="1" x14ac:dyDescent="0.4">
      <c r="C271" s="423" t="s">
        <v>586</v>
      </c>
      <c r="D271" s="60"/>
      <c r="AH271" s="88"/>
      <c r="AI271" s="50"/>
    </row>
    <row r="272" spans="1:35" ht="7.85" customHeight="1" x14ac:dyDescent="0.4">
      <c r="C272" s="424"/>
      <c r="D272" s="60"/>
      <c r="AH272" s="88"/>
      <c r="AI272" s="50"/>
    </row>
    <row r="273" spans="1:35" ht="16.3" customHeight="1" x14ac:dyDescent="0.4">
      <c r="A273" s="29"/>
      <c r="B273" s="29"/>
      <c r="C273" s="422" t="s">
        <v>585</v>
      </c>
      <c r="W273" s="6"/>
    </row>
    <row r="274" spans="1:35" ht="10.3" customHeight="1" x14ac:dyDescent="0.4">
      <c r="C274" s="424"/>
      <c r="D274" s="60"/>
      <c r="AH274" s="88"/>
      <c r="AI274" s="50"/>
    </row>
    <row r="275" spans="1:35" ht="15" customHeight="1" x14ac:dyDescent="0.4">
      <c r="C275" s="425" t="s">
        <v>588</v>
      </c>
      <c r="D275" s="60"/>
      <c r="AH275" s="88"/>
      <c r="AI275" s="50"/>
    </row>
    <row r="276" spans="1:35" ht="15" customHeight="1" thickBot="1" x14ac:dyDescent="0.55000000000000004">
      <c r="C276" s="399"/>
      <c r="D276" s="60"/>
      <c r="AH276" s="88"/>
      <c r="AI276" s="50"/>
    </row>
    <row r="277" spans="1:35" ht="18" customHeight="1" thickBot="1" x14ac:dyDescent="0.55000000000000004">
      <c r="C277" s="399"/>
      <c r="D277" s="402"/>
      <c r="E277" s="76"/>
      <c r="F277" s="403" t="s">
        <v>582</v>
      </c>
      <c r="G277" s="200">
        <f>$D$83</f>
        <v>7.97736791177622</v>
      </c>
      <c r="AH277" s="88"/>
      <c r="AI277" s="50"/>
    </row>
    <row r="278" spans="1:35" ht="18" customHeight="1" thickBot="1" x14ac:dyDescent="0.55000000000000004">
      <c r="C278" s="399"/>
      <c r="D278" s="407"/>
      <c r="E278" s="406"/>
      <c r="F278" s="408" t="s">
        <v>583</v>
      </c>
      <c r="G278" s="57">
        <f>$D$113</f>
        <v>5.4000000000000003E-3</v>
      </c>
      <c r="AH278" s="88"/>
      <c r="AI278" s="50"/>
    </row>
    <row r="279" spans="1:35" ht="16.75" customHeight="1" x14ac:dyDescent="0.4">
      <c r="A279" s="29"/>
      <c r="B279" s="29"/>
      <c r="C279" s="363"/>
      <c r="D279" s="416" t="s">
        <v>579</v>
      </c>
      <c r="E279" s="418" t="s">
        <v>580</v>
      </c>
      <c r="F279" s="400" t="s">
        <v>42</v>
      </c>
      <c r="W279" s="6"/>
    </row>
    <row r="280" spans="1:35" ht="15.45" customHeight="1" thickBot="1" x14ac:dyDescent="0.45">
      <c r="A280" s="29"/>
      <c r="B280" s="29"/>
      <c r="C280" s="362"/>
      <c r="D280" s="417" t="s">
        <v>581</v>
      </c>
      <c r="E280" s="426" t="s">
        <v>40</v>
      </c>
      <c r="F280" s="409" t="s">
        <v>40</v>
      </c>
      <c r="W280" s="6"/>
    </row>
    <row r="281" spans="1:35" ht="15" customHeight="1" x14ac:dyDescent="0.45">
      <c r="C281" s="47"/>
      <c r="D281" s="419">
        <v>9</v>
      </c>
      <c r="E281" s="410">
        <f>0.5*F281</f>
        <v>0.94015972222222222</v>
      </c>
      <c r="F281" s="411">
        <f>D281^2/($G$277*$G$278)/1000</f>
        <v>1.8803194444444444</v>
      </c>
      <c r="AH281" s="88"/>
      <c r="AI281" s="50"/>
    </row>
    <row r="282" spans="1:35" ht="15" customHeight="1" x14ac:dyDescent="0.45">
      <c r="C282" s="47"/>
      <c r="D282" s="420">
        <v>10</v>
      </c>
      <c r="E282" s="412">
        <f t="shared" ref="E282:E307" si="58">0.5*F282</f>
        <v>1.1606910150891632</v>
      </c>
      <c r="F282" s="413">
        <f t="shared" ref="F282:F307" si="59">D282^2/($G$277*$G$278)/1000</f>
        <v>2.3213820301783263</v>
      </c>
      <c r="AH282" s="88"/>
      <c r="AI282" s="50"/>
    </row>
    <row r="283" spans="1:35" ht="15" customHeight="1" x14ac:dyDescent="0.45">
      <c r="C283" s="47"/>
      <c r="D283" s="420">
        <v>11</v>
      </c>
      <c r="E283" s="412">
        <f t="shared" si="58"/>
        <v>1.4044361282578874</v>
      </c>
      <c r="F283" s="413">
        <f t="shared" si="59"/>
        <v>2.8088722565157749</v>
      </c>
      <c r="AH283" s="88"/>
      <c r="AI283" s="50"/>
    </row>
    <row r="284" spans="1:35" ht="15" customHeight="1" x14ac:dyDescent="0.45">
      <c r="C284" s="47"/>
      <c r="D284" s="420">
        <v>12</v>
      </c>
      <c r="E284" s="412">
        <f t="shared" si="58"/>
        <v>1.671395061728395</v>
      </c>
      <c r="F284" s="413">
        <f t="shared" si="59"/>
        <v>3.3427901234567901</v>
      </c>
      <c r="AH284" s="88"/>
      <c r="AI284" s="50"/>
    </row>
    <row r="285" spans="1:35" ht="15" customHeight="1" x14ac:dyDescent="0.45">
      <c r="C285" s="47"/>
      <c r="D285" s="420">
        <v>13</v>
      </c>
      <c r="E285" s="412">
        <f t="shared" si="58"/>
        <v>1.9615678155006857</v>
      </c>
      <c r="F285" s="413">
        <f t="shared" si="59"/>
        <v>3.9231356310013714</v>
      </c>
      <c r="AH285" s="88"/>
      <c r="AI285" s="50"/>
    </row>
    <row r="286" spans="1:35" ht="15" customHeight="1" x14ac:dyDescent="0.45">
      <c r="C286" s="47"/>
      <c r="D286" s="420">
        <v>14</v>
      </c>
      <c r="E286" s="412">
        <f t="shared" si="58"/>
        <v>2.2749543895747597</v>
      </c>
      <c r="F286" s="413">
        <f t="shared" si="59"/>
        <v>4.5499087791495194</v>
      </c>
      <c r="AH286" s="88"/>
      <c r="AI286" s="50"/>
    </row>
    <row r="287" spans="1:35" ht="15" customHeight="1" x14ac:dyDescent="0.45">
      <c r="C287" s="47"/>
      <c r="D287" s="420">
        <v>15</v>
      </c>
      <c r="E287" s="412">
        <f t="shared" si="58"/>
        <v>2.6115547839506172</v>
      </c>
      <c r="F287" s="413">
        <f t="shared" si="59"/>
        <v>5.2231095679012345</v>
      </c>
      <c r="AH287" s="88"/>
      <c r="AI287" s="50"/>
    </row>
    <row r="288" spans="1:35" ht="15" customHeight="1" x14ac:dyDescent="0.45">
      <c r="C288" s="47"/>
      <c r="D288" s="420">
        <v>16</v>
      </c>
      <c r="E288" s="412">
        <f t="shared" si="58"/>
        <v>2.9713689986282579</v>
      </c>
      <c r="F288" s="413">
        <f t="shared" si="59"/>
        <v>5.9427379972565157</v>
      </c>
      <c r="AH288" s="88"/>
      <c r="AI288" s="50"/>
    </row>
    <row r="289" spans="3:35" ht="15" customHeight="1" x14ac:dyDescent="0.45">
      <c r="C289" s="47"/>
      <c r="D289" s="420">
        <v>17</v>
      </c>
      <c r="E289" s="412">
        <f t="shared" si="58"/>
        <v>3.3543970336076816</v>
      </c>
      <c r="F289" s="413">
        <f t="shared" si="59"/>
        <v>6.7087940672153632</v>
      </c>
      <c r="AH289" s="88"/>
      <c r="AI289" s="50"/>
    </row>
    <row r="290" spans="3:35" ht="15" customHeight="1" x14ac:dyDescent="0.45">
      <c r="C290" s="47"/>
      <c r="D290" s="420">
        <v>18</v>
      </c>
      <c r="E290" s="412">
        <f t="shared" si="58"/>
        <v>3.7606388888888889</v>
      </c>
      <c r="F290" s="413">
        <f t="shared" si="59"/>
        <v>7.5212777777777777</v>
      </c>
      <c r="AH290" s="88"/>
      <c r="AI290" s="50"/>
    </row>
    <row r="291" spans="3:35" ht="15" customHeight="1" x14ac:dyDescent="0.45">
      <c r="C291" s="47"/>
      <c r="D291" s="420">
        <v>19</v>
      </c>
      <c r="E291" s="412">
        <f t="shared" si="58"/>
        <v>4.1900945644718792</v>
      </c>
      <c r="F291" s="413">
        <f t="shared" si="59"/>
        <v>8.3801891289437584</v>
      </c>
      <c r="AH291" s="88"/>
      <c r="AI291" s="50"/>
    </row>
    <row r="292" spans="3:35" ht="15" customHeight="1" x14ac:dyDescent="0.45">
      <c r="C292" s="47"/>
      <c r="D292" s="420">
        <v>20</v>
      </c>
      <c r="E292" s="412">
        <f t="shared" si="58"/>
        <v>4.6427640603566527</v>
      </c>
      <c r="F292" s="413">
        <f t="shared" si="59"/>
        <v>9.2855281207133054</v>
      </c>
      <c r="AH292" s="88"/>
      <c r="AI292" s="50"/>
    </row>
    <row r="293" spans="3:35" ht="15" customHeight="1" x14ac:dyDescent="0.45">
      <c r="C293" s="47"/>
      <c r="D293" s="420">
        <v>21</v>
      </c>
      <c r="E293" s="412">
        <f t="shared" si="58"/>
        <v>5.1186473765432101</v>
      </c>
      <c r="F293" s="413">
        <f t="shared" si="59"/>
        <v>10.23729475308642</v>
      </c>
      <c r="AH293" s="88"/>
      <c r="AI293" s="50"/>
    </row>
    <row r="294" spans="3:35" ht="15" customHeight="1" x14ac:dyDescent="0.45">
      <c r="C294" s="47"/>
      <c r="D294" s="420">
        <v>22</v>
      </c>
      <c r="E294" s="412">
        <f t="shared" si="58"/>
        <v>5.6177445130315498</v>
      </c>
      <c r="F294" s="413">
        <f t="shared" si="59"/>
        <v>11.2354890260631</v>
      </c>
      <c r="AH294" s="88"/>
      <c r="AI294" s="50"/>
    </row>
    <row r="295" spans="3:35" ht="15" customHeight="1" x14ac:dyDescent="0.45">
      <c r="C295" s="47"/>
      <c r="D295" s="420">
        <v>23</v>
      </c>
      <c r="E295" s="412">
        <f t="shared" si="58"/>
        <v>6.1400554698216734</v>
      </c>
      <c r="F295" s="413">
        <f t="shared" si="59"/>
        <v>12.280110939643347</v>
      </c>
      <c r="AH295" s="88"/>
      <c r="AI295" s="50"/>
    </row>
    <row r="296" spans="3:35" ht="15" customHeight="1" x14ac:dyDescent="0.45">
      <c r="C296" s="47"/>
      <c r="D296" s="420">
        <v>24</v>
      </c>
      <c r="E296" s="412">
        <f t="shared" si="58"/>
        <v>6.6855802469135801</v>
      </c>
      <c r="F296" s="413">
        <f t="shared" si="59"/>
        <v>13.37116049382716</v>
      </c>
      <c r="AH296" s="88"/>
      <c r="AI296" s="50"/>
    </row>
    <row r="297" spans="3:35" ht="15" customHeight="1" x14ac:dyDescent="0.45">
      <c r="C297" s="47"/>
      <c r="D297" s="420">
        <v>25</v>
      </c>
      <c r="E297" s="412">
        <f t="shared" si="58"/>
        <v>7.2543188443072708</v>
      </c>
      <c r="F297" s="413">
        <f t="shared" si="59"/>
        <v>14.508637688614542</v>
      </c>
      <c r="AH297" s="88"/>
      <c r="AI297" s="50"/>
    </row>
    <row r="298" spans="3:35" ht="15" customHeight="1" x14ac:dyDescent="0.45">
      <c r="C298" s="47"/>
      <c r="D298" s="420">
        <v>26</v>
      </c>
      <c r="E298" s="412">
        <f t="shared" si="58"/>
        <v>7.8462712620027428</v>
      </c>
      <c r="F298" s="413">
        <f t="shared" si="59"/>
        <v>15.692542524005486</v>
      </c>
      <c r="AH298" s="88"/>
      <c r="AI298" s="50"/>
    </row>
    <row r="299" spans="3:35" ht="15" customHeight="1" x14ac:dyDescent="0.45">
      <c r="C299" s="47"/>
      <c r="D299" s="420">
        <v>27</v>
      </c>
      <c r="E299" s="412">
        <f t="shared" si="58"/>
        <v>8.4614375000000006</v>
      </c>
      <c r="F299" s="413">
        <f t="shared" si="59"/>
        <v>16.922875000000001</v>
      </c>
      <c r="AH299" s="88"/>
      <c r="AI299" s="50"/>
    </row>
    <row r="300" spans="3:35" ht="15" customHeight="1" x14ac:dyDescent="0.45">
      <c r="C300" s="47"/>
      <c r="D300" s="420">
        <v>28</v>
      </c>
      <c r="E300" s="412">
        <f t="shared" si="58"/>
        <v>9.0998175582990388</v>
      </c>
      <c r="F300" s="413">
        <f t="shared" si="59"/>
        <v>18.199635116598078</v>
      </c>
      <c r="AH300" s="88"/>
      <c r="AI300" s="50"/>
    </row>
    <row r="301" spans="3:35" ht="15" customHeight="1" x14ac:dyDescent="0.45">
      <c r="C301" s="47"/>
      <c r="D301" s="420">
        <v>29</v>
      </c>
      <c r="E301" s="412">
        <f t="shared" si="58"/>
        <v>9.7614114368998628</v>
      </c>
      <c r="F301" s="413">
        <f t="shared" si="59"/>
        <v>19.522822873799726</v>
      </c>
      <c r="AH301" s="88"/>
      <c r="AI301" s="50"/>
    </row>
    <row r="302" spans="3:35" ht="15" customHeight="1" x14ac:dyDescent="0.45">
      <c r="C302" s="47"/>
      <c r="D302" s="420">
        <v>30</v>
      </c>
      <c r="E302" s="412">
        <f t="shared" si="58"/>
        <v>10.446219135802469</v>
      </c>
      <c r="F302" s="413">
        <f t="shared" si="59"/>
        <v>20.892438271604938</v>
      </c>
      <c r="AH302" s="88"/>
      <c r="AI302" s="50"/>
    </row>
    <row r="303" spans="3:35" ht="15" customHeight="1" x14ac:dyDescent="0.45">
      <c r="C303" s="47"/>
      <c r="D303" s="420">
        <v>31</v>
      </c>
      <c r="E303" s="412">
        <f t="shared" si="58"/>
        <v>11.154240655006859</v>
      </c>
      <c r="F303" s="413">
        <f t="shared" si="59"/>
        <v>22.308481310013718</v>
      </c>
      <c r="AH303" s="88"/>
      <c r="AI303" s="50"/>
    </row>
    <row r="304" spans="3:35" ht="15" customHeight="1" x14ac:dyDescent="0.45">
      <c r="C304" s="47"/>
      <c r="D304" s="420">
        <v>32</v>
      </c>
      <c r="E304" s="412">
        <f t="shared" si="58"/>
        <v>11.885475994513031</v>
      </c>
      <c r="F304" s="413">
        <f t="shared" si="59"/>
        <v>23.770951989026063</v>
      </c>
      <c r="AH304" s="88"/>
      <c r="AI304" s="50"/>
    </row>
    <row r="305" spans="1:35" ht="15" customHeight="1" x14ac:dyDescent="0.45">
      <c r="C305" s="47"/>
      <c r="D305" s="420">
        <v>33</v>
      </c>
      <c r="E305" s="412">
        <f t="shared" si="58"/>
        <v>12.639925154320986</v>
      </c>
      <c r="F305" s="413">
        <f t="shared" si="59"/>
        <v>25.279850308641972</v>
      </c>
      <c r="AH305" s="88"/>
      <c r="AI305" s="50"/>
    </row>
    <row r="306" spans="1:35" ht="15" customHeight="1" thickBot="1" x14ac:dyDescent="0.5">
      <c r="C306" s="47"/>
      <c r="D306" s="420">
        <v>34</v>
      </c>
      <c r="E306" s="414">
        <f t="shared" si="58"/>
        <v>13.417588134430726</v>
      </c>
      <c r="F306" s="415">
        <f t="shared" si="59"/>
        <v>26.835176268861453</v>
      </c>
      <c r="AH306" s="88"/>
      <c r="AI306" s="50"/>
    </row>
    <row r="307" spans="1:35" ht="15" customHeight="1" thickBot="1" x14ac:dyDescent="0.5">
      <c r="C307" s="47"/>
      <c r="D307" s="421">
        <v>35</v>
      </c>
      <c r="E307" s="427">
        <f t="shared" si="58"/>
        <v>14.218464934842251</v>
      </c>
      <c r="F307" s="428">
        <f t="shared" si="59"/>
        <v>28.436929869684501</v>
      </c>
      <c r="AH307" s="88"/>
      <c r="AI307" s="50"/>
    </row>
    <row r="308" spans="1:35" ht="16.75" customHeight="1" x14ac:dyDescent="0.4">
      <c r="A308" s="29"/>
      <c r="B308" s="29"/>
      <c r="C308" s="363"/>
      <c r="D308" s="416" t="s">
        <v>579</v>
      </c>
      <c r="E308" s="418" t="s">
        <v>580</v>
      </c>
      <c r="F308" s="400" t="s">
        <v>42</v>
      </c>
      <c r="W308" s="6"/>
    </row>
    <row r="309" spans="1:35" ht="15.45" customHeight="1" thickBot="1" x14ac:dyDescent="0.45">
      <c r="A309" s="29"/>
      <c r="B309" s="29"/>
      <c r="C309" s="362"/>
      <c r="D309" s="417" t="s">
        <v>581</v>
      </c>
      <c r="E309" s="405" t="s">
        <v>40</v>
      </c>
      <c r="F309" s="401" t="s">
        <v>40</v>
      </c>
      <c r="W309" s="6"/>
    </row>
    <row r="310" spans="1:35" ht="15" customHeight="1" x14ac:dyDescent="0.45">
      <c r="C310" s="47"/>
      <c r="D310" s="60"/>
      <c r="AH310" s="88"/>
      <c r="AI310" s="50"/>
    </row>
    <row r="311" spans="1:35" ht="15" customHeight="1" x14ac:dyDescent="0.45">
      <c r="C311" s="47"/>
      <c r="D311" s="121" t="s">
        <v>220</v>
      </c>
      <c r="G311" s="97" t="s">
        <v>584</v>
      </c>
      <c r="AH311" s="88"/>
      <c r="AI311" s="50"/>
    </row>
    <row r="312" spans="1:35" ht="15" customHeight="1" x14ac:dyDescent="0.45">
      <c r="C312" s="47"/>
      <c r="D312" s="60"/>
      <c r="AH312" s="88"/>
      <c r="AI312" s="50"/>
    </row>
    <row r="313" spans="1:35" ht="11.15" customHeight="1" x14ac:dyDescent="0.4">
      <c r="C313" s="82"/>
      <c r="D313" s="83"/>
      <c r="E313" s="82"/>
      <c r="F313" s="82"/>
      <c r="G313" s="82"/>
      <c r="H313" s="82"/>
      <c r="I313" s="82"/>
      <c r="J313" s="82"/>
      <c r="K313" s="82"/>
      <c r="L313" s="82"/>
      <c r="M313" s="82"/>
      <c r="N313" s="82"/>
      <c r="O313" s="82"/>
      <c r="P313" s="82"/>
      <c r="Q313" s="82"/>
      <c r="R313" s="82"/>
      <c r="S313" s="82"/>
      <c r="T313" s="82"/>
      <c r="U313" s="82"/>
      <c r="V313" s="82"/>
      <c r="W313" s="82"/>
      <c r="X313" s="82"/>
      <c r="Y313" s="82"/>
      <c r="Z313" s="82"/>
      <c r="AA313" s="82"/>
      <c r="AB313" s="82"/>
      <c r="AC313" s="82"/>
      <c r="AD313" s="82"/>
      <c r="AE313" s="82"/>
      <c r="AF313" s="82"/>
      <c r="AG313" s="82"/>
      <c r="AH313" s="82"/>
    </row>
    <row r="314" spans="1:35" ht="15" customHeight="1" thickBot="1" x14ac:dyDescent="0.5">
      <c r="C314" s="47"/>
      <c r="D314" s="60"/>
      <c r="AH314" s="88"/>
      <c r="AI314" s="50"/>
    </row>
    <row r="315" spans="1:35" ht="18.899999999999999" customHeight="1" thickBot="1" x14ac:dyDescent="0.45">
      <c r="C315" s="317" t="s">
        <v>529</v>
      </c>
      <c r="D315" s="318"/>
      <c r="E315" s="319"/>
      <c r="F315" s="319"/>
      <c r="G315" s="319"/>
      <c r="H315" s="319"/>
      <c r="I315" s="319"/>
      <c r="J315" s="319"/>
      <c r="K315" s="319"/>
      <c r="L315" s="319"/>
      <c r="M315" s="319"/>
      <c r="N315" s="319"/>
      <c r="O315" s="319"/>
      <c r="P315" s="319"/>
      <c r="Q315" s="319"/>
      <c r="R315" s="319"/>
      <c r="S315" s="319"/>
      <c r="T315" s="319"/>
      <c r="U315" s="319"/>
      <c r="V315" s="319"/>
      <c r="W315" s="319"/>
      <c r="X315" s="319"/>
      <c r="Y315" s="319"/>
      <c r="Z315" s="319"/>
      <c r="AA315" s="319"/>
      <c r="AB315" s="319"/>
      <c r="AC315" s="319"/>
      <c r="AD315" s="319"/>
      <c r="AE315" s="319"/>
      <c r="AF315" s="319"/>
      <c r="AG315" s="320"/>
      <c r="AH315" s="88"/>
      <c r="AI315" s="50"/>
    </row>
    <row r="316" spans="1:35" ht="15" thickBot="1" x14ac:dyDescent="0.45">
      <c r="C316" s="36"/>
      <c r="D316" s="60"/>
      <c r="AH316" s="88"/>
      <c r="AI316" s="50"/>
    </row>
    <row r="317" spans="1:35" ht="7.3" customHeight="1" x14ac:dyDescent="0.4">
      <c r="C317" s="36"/>
      <c r="D317" s="60"/>
      <c r="W317" s="383"/>
      <c r="X317" s="70"/>
      <c r="Y317" s="70"/>
      <c r="Z317" s="70"/>
      <c r="AA317" s="70"/>
      <c r="AB317" s="70"/>
      <c r="AC317" s="70"/>
      <c r="AD317" s="70"/>
      <c r="AE317" s="70"/>
      <c r="AF317" s="70"/>
      <c r="AG317" s="71"/>
      <c r="AH317" s="88"/>
      <c r="AI317" s="50"/>
    </row>
    <row r="318" spans="1:35" ht="16.75" x14ac:dyDescent="0.4">
      <c r="C318" s="36"/>
      <c r="D318" s="60"/>
      <c r="R318" s="388" t="s">
        <v>48</v>
      </c>
      <c r="W318" s="364"/>
      <c r="AB318" s="381" t="s">
        <v>563</v>
      </c>
      <c r="AG318" s="72"/>
      <c r="AH318" s="88"/>
      <c r="AI318" s="50"/>
    </row>
    <row r="319" spans="1:35" ht="16.75" x14ac:dyDescent="0.45">
      <c r="C319" s="36"/>
      <c r="D319" s="60"/>
      <c r="W319" s="364"/>
      <c r="Y319" s="343"/>
      <c r="Z319" s="343"/>
      <c r="AA319" s="343"/>
      <c r="AB319" s="381" t="s">
        <v>562</v>
      </c>
      <c r="AC319" s="343"/>
      <c r="AD319" s="343"/>
      <c r="AE319" s="343"/>
      <c r="AF319" s="343"/>
      <c r="AG319" s="384"/>
      <c r="AH319" s="344"/>
      <c r="AI319" s="345"/>
    </row>
    <row r="320" spans="1:35" ht="16.75" x14ac:dyDescent="0.45">
      <c r="R320" s="1" t="s">
        <v>49</v>
      </c>
      <c r="W320" s="364"/>
      <c r="Y320" s="343"/>
      <c r="Z320" s="343"/>
      <c r="AA320" s="343"/>
      <c r="AB320" s="381" t="s">
        <v>567</v>
      </c>
      <c r="AC320" s="343"/>
      <c r="AD320" s="343"/>
      <c r="AE320" s="343"/>
      <c r="AF320" s="343"/>
      <c r="AG320" s="384"/>
      <c r="AH320" s="343"/>
      <c r="AI320" s="343"/>
    </row>
    <row r="321" spans="23:35" ht="16.75" x14ac:dyDescent="0.45">
      <c r="W321" s="364"/>
      <c r="Y321" s="343"/>
      <c r="Z321" s="343"/>
      <c r="AA321" s="343"/>
      <c r="AB321" s="381" t="s">
        <v>564</v>
      </c>
      <c r="AC321" s="343"/>
      <c r="AD321" s="343"/>
      <c r="AE321" s="343"/>
      <c r="AF321" s="343"/>
      <c r="AG321" s="384"/>
      <c r="AH321" s="343"/>
      <c r="AI321" s="343"/>
    </row>
    <row r="322" spans="23:35" ht="16.75" x14ac:dyDescent="0.4">
      <c r="W322" s="364"/>
      <c r="Y322" s="382"/>
      <c r="AB322" s="381" t="s">
        <v>565</v>
      </c>
      <c r="AG322" s="72"/>
    </row>
    <row r="323" spans="23:35" ht="16.75" x14ac:dyDescent="0.4">
      <c r="W323" s="364"/>
      <c r="AB323" s="381" t="s">
        <v>566</v>
      </c>
      <c r="AG323" s="72"/>
    </row>
    <row r="324" spans="23:35" x14ac:dyDescent="0.4">
      <c r="W324" s="364"/>
      <c r="Y324" s="36"/>
      <c r="AG324" s="72"/>
    </row>
    <row r="325" spans="23:35" x14ac:dyDescent="0.4">
      <c r="W325" s="364"/>
      <c r="AG325" s="72"/>
    </row>
    <row r="326" spans="23:35" x14ac:dyDescent="0.4">
      <c r="W326" s="364"/>
      <c r="AG326" s="72"/>
    </row>
    <row r="327" spans="23:35" x14ac:dyDescent="0.4">
      <c r="W327" s="364"/>
      <c r="AG327" s="72"/>
    </row>
    <row r="328" spans="23:35" x14ac:dyDescent="0.4">
      <c r="W328" s="364"/>
      <c r="AG328" s="72"/>
    </row>
    <row r="329" spans="23:35" x14ac:dyDescent="0.4">
      <c r="W329" s="364"/>
      <c r="AG329" s="72"/>
    </row>
    <row r="330" spans="23:35" x14ac:dyDescent="0.4">
      <c r="W330" s="364"/>
      <c r="AG330" s="72"/>
    </row>
    <row r="331" spans="23:35" x14ac:dyDescent="0.4">
      <c r="W331" s="364"/>
      <c r="AG331" s="72"/>
    </row>
    <row r="332" spans="23:35" x14ac:dyDescent="0.4">
      <c r="W332" s="364"/>
      <c r="AG332" s="72"/>
    </row>
    <row r="333" spans="23:35" x14ac:dyDescent="0.4">
      <c r="W333" s="364"/>
      <c r="AG333" s="72"/>
    </row>
    <row r="334" spans="23:35" x14ac:dyDescent="0.4">
      <c r="W334" s="364"/>
      <c r="AG334" s="72"/>
    </row>
    <row r="335" spans="23:35" x14ac:dyDescent="0.4">
      <c r="W335" s="364"/>
      <c r="AG335" s="72"/>
    </row>
    <row r="336" spans="23:35" x14ac:dyDescent="0.4">
      <c r="W336" s="364"/>
      <c r="AG336" s="72"/>
    </row>
    <row r="337" spans="1:35" x14ac:dyDescent="0.4">
      <c r="W337" s="364"/>
      <c r="AG337" s="72"/>
    </row>
    <row r="338" spans="1:35" x14ac:dyDescent="0.4">
      <c r="W338" s="364"/>
      <c r="AG338" s="72"/>
    </row>
    <row r="339" spans="1:35" x14ac:dyDescent="0.4">
      <c r="W339" s="364"/>
      <c r="AG339" s="72"/>
    </row>
    <row r="340" spans="1:35" x14ac:dyDescent="0.4">
      <c r="W340" s="364"/>
      <c r="AG340" s="72"/>
    </row>
    <row r="341" spans="1:35" x14ac:dyDescent="0.4">
      <c r="W341" s="364"/>
      <c r="AG341" s="72"/>
    </row>
    <row r="342" spans="1:35" x14ac:dyDescent="0.4">
      <c r="W342" s="364"/>
      <c r="AG342" s="72"/>
    </row>
    <row r="343" spans="1:35" x14ac:dyDescent="0.4">
      <c r="W343" s="364"/>
      <c r="AG343" s="72"/>
    </row>
    <row r="344" spans="1:35" ht="16.75" x14ac:dyDescent="0.4">
      <c r="W344" s="364"/>
      <c r="AB344" s="381" t="s">
        <v>573</v>
      </c>
      <c r="AG344" s="72"/>
    </row>
    <row r="345" spans="1:35" ht="16.75" x14ac:dyDescent="0.4">
      <c r="W345" s="364"/>
      <c r="AB345" s="381" t="s">
        <v>568</v>
      </c>
      <c r="AG345" s="72"/>
    </row>
    <row r="346" spans="1:35" ht="16.75" x14ac:dyDescent="0.4">
      <c r="W346" s="364"/>
      <c r="AB346" s="381" t="s">
        <v>569</v>
      </c>
      <c r="AG346" s="72"/>
    </row>
    <row r="347" spans="1:35" ht="16.75" x14ac:dyDescent="0.4">
      <c r="W347" s="364"/>
      <c r="AB347" s="381" t="s">
        <v>570</v>
      </c>
      <c r="AG347" s="72"/>
    </row>
    <row r="348" spans="1:35" ht="16.75" x14ac:dyDescent="0.4">
      <c r="W348" s="364"/>
      <c r="AB348" s="381" t="s">
        <v>571</v>
      </c>
      <c r="AG348" s="72"/>
    </row>
    <row r="349" spans="1:35" ht="7.75" customHeight="1" thickBot="1" x14ac:dyDescent="0.5">
      <c r="A349" s="29"/>
      <c r="B349" s="29"/>
      <c r="E349" s="97"/>
      <c r="F349" s="49"/>
      <c r="G349" s="49"/>
      <c r="H349" s="49"/>
      <c r="I349" s="49"/>
      <c r="J349" s="49"/>
      <c r="K349" s="49"/>
      <c r="L349" s="49"/>
      <c r="M349" s="49"/>
      <c r="N349" s="49"/>
      <c r="O349" s="49"/>
      <c r="P349" s="49"/>
      <c r="Q349" s="49"/>
      <c r="R349" s="49"/>
      <c r="S349" s="49"/>
      <c r="T349" s="49"/>
      <c r="U349" s="49"/>
      <c r="V349" s="49"/>
      <c r="W349" s="385"/>
      <c r="X349" s="386"/>
      <c r="Y349" s="386"/>
      <c r="Z349" s="386"/>
      <c r="AA349" s="386"/>
      <c r="AB349" s="386"/>
      <c r="AC349" s="386"/>
      <c r="AD349" s="386"/>
      <c r="AE349" s="386"/>
      <c r="AF349" s="386"/>
      <c r="AG349" s="387"/>
    </row>
    <row r="350" spans="1:35" ht="10.75" customHeight="1" x14ac:dyDescent="0.45">
      <c r="A350" s="29"/>
      <c r="B350" s="29"/>
      <c r="E350" s="97"/>
      <c r="F350" s="49"/>
      <c r="G350" s="49"/>
      <c r="H350" s="49"/>
      <c r="I350" s="49"/>
      <c r="J350" s="49"/>
      <c r="K350" s="49"/>
      <c r="L350" s="49"/>
      <c r="M350" s="49"/>
      <c r="N350" s="49"/>
      <c r="O350" s="49"/>
      <c r="P350" s="49"/>
      <c r="Q350" s="49"/>
      <c r="R350" s="49"/>
      <c r="S350" s="49"/>
      <c r="T350" s="49"/>
      <c r="U350" s="49"/>
      <c r="V350" s="49"/>
      <c r="W350" s="49"/>
      <c r="X350" s="49"/>
      <c r="Y350" s="49"/>
      <c r="Z350" s="49"/>
      <c r="AA350" s="49"/>
      <c r="AB350" s="49"/>
      <c r="AC350" s="49"/>
      <c r="AD350" s="49"/>
      <c r="AE350" s="49"/>
      <c r="AF350" s="49"/>
      <c r="AG350" s="49"/>
    </row>
    <row r="351" spans="1:35" ht="6.9" customHeight="1" x14ac:dyDescent="0.4">
      <c r="C351" s="82"/>
      <c r="D351" s="83"/>
      <c r="E351" s="82"/>
      <c r="F351" s="82"/>
      <c r="G351" s="82"/>
      <c r="H351" s="82"/>
      <c r="I351" s="82"/>
      <c r="J351" s="82"/>
      <c r="K351" s="82"/>
      <c r="L351" s="82"/>
      <c r="M351" s="82"/>
      <c r="N351" s="82"/>
      <c r="O351" s="82"/>
      <c r="P351" s="82"/>
      <c r="Q351" s="82"/>
      <c r="R351" s="82"/>
      <c r="S351" s="82"/>
      <c r="T351" s="82"/>
      <c r="U351" s="82"/>
      <c r="V351" s="82"/>
      <c r="W351" s="82"/>
      <c r="X351" s="82"/>
      <c r="Y351" s="82"/>
      <c r="Z351" s="82"/>
      <c r="AA351" s="82"/>
      <c r="AB351" s="82"/>
      <c r="AC351" s="82"/>
      <c r="AD351" s="82"/>
      <c r="AE351" s="82"/>
      <c r="AF351" s="82"/>
      <c r="AG351" s="82"/>
      <c r="AH351" s="82"/>
    </row>
    <row r="352" spans="1:35" ht="15" customHeight="1" x14ac:dyDescent="0.45">
      <c r="C352" s="47"/>
      <c r="D352" s="60"/>
      <c r="AH352" s="88"/>
      <c r="AI352" s="50"/>
    </row>
    <row r="354" spans="3:3" ht="20.6" x14ac:dyDescent="0.55000000000000004">
      <c r="C354" s="150" t="s">
        <v>128</v>
      </c>
    </row>
  </sheetData>
  <sheetProtection selectLockedCells="1"/>
  <conditionalFormatting sqref="E42:E50">
    <cfRule type="cellIs" dxfId="29" priority="46" operator="greaterThan">
      <formula>$D$54</formula>
    </cfRule>
  </conditionalFormatting>
  <conditionalFormatting sqref="E114">
    <cfRule type="containsText" dxfId="28" priority="48" operator="containsText" text="Good:">
      <formula>NOT(ISERROR(SEARCH("Good:",E114)))</formula>
    </cfRule>
  </conditionalFormatting>
  <conditionalFormatting sqref="G129:AG208">
    <cfRule type="containsText" dxfId="27" priority="15" operator="containsText" text="D">
      <formula>NOT(ISERROR(SEARCH("D",G129)))</formula>
    </cfRule>
    <cfRule type="containsText" dxfId="26" priority="16" operator="containsText" text="32.0">
      <formula>NOT(ISERROR(SEARCH("32.0",G129)))</formula>
    </cfRule>
    <cfRule type="containsText" dxfId="25" priority="17" operator="containsText" text="28.5">
      <formula>NOT(ISERROR(SEARCH("28.5",G129)))</formula>
    </cfRule>
    <cfRule type="containsText" dxfId="24" priority="18" operator="containsText" text="25.4">
      <formula>NOT(ISERROR(SEARCH("25.4",G129)))</formula>
    </cfRule>
    <cfRule type="containsText" dxfId="23" priority="19" operator="containsText" text="22.6">
      <formula>NOT(ISERROR(SEARCH("22.6",G129)))</formula>
    </cfRule>
    <cfRule type="containsText" dxfId="22" priority="20" operator="containsText" text="20.2">
      <formula>NOT(ISERROR(SEARCH("20.2",G129)))</formula>
    </cfRule>
    <cfRule type="containsText" dxfId="21" priority="21" operator="containsText" text="18.0">
      <formula>NOT(ISERROR(SEARCH("18.0",G129)))</formula>
    </cfRule>
    <cfRule type="containsText" dxfId="20" priority="22" operator="containsText" text="16.0">
      <formula>NOT(ISERROR(SEARCH("16.0",G129)))</formula>
    </cfRule>
    <cfRule type="containsText" dxfId="19" priority="23" operator="containsText" text="14.3">
      <formula>NOT(ISERROR(SEARCH("14.3",G129)))</formula>
    </cfRule>
    <cfRule type="containsText" dxfId="18" priority="24" operator="containsText" text="12.7">
      <formula>NOT(ISERROR(SEARCH("12.7",G129)))</formula>
    </cfRule>
    <cfRule type="containsText" dxfId="17" priority="25" operator="containsText" text="11.3">
      <formula>NOT(ISERROR(SEARCH("11.3",G129)))</formula>
    </cfRule>
    <cfRule type="containsText" dxfId="16" priority="26" operator="containsText" text="10.1">
      <formula>NOT(ISERROR(SEARCH("10.1",G129)))</formula>
    </cfRule>
    <cfRule type="containsText" dxfId="15" priority="27" operator="containsText" text="9.0">
      <formula>NOT(ISERROR(SEARCH("9.0",G129)))</formula>
    </cfRule>
  </conditionalFormatting>
  <conditionalFormatting sqref="U125">
    <cfRule type="cellIs" priority="49" operator="notEqual">
      <formula>0.0071</formula>
    </cfRule>
  </conditionalFormatting>
  <hyperlinks>
    <hyperlink ref="G238" r:id="rId1" xr:uid="{3F98A611-952F-4747-B5E7-C6F0F1D4DA8D}"/>
    <hyperlink ref="R318" r:id="rId2" xr:uid="{548B2AAB-E48F-4A3C-A6DC-3AA6414FB64C}"/>
    <hyperlink ref="Y27" r:id="rId3" xr:uid="{8E8F0E75-936C-41C5-8CE5-86CCB688F0D0}"/>
    <hyperlink ref="AA37" r:id="rId4" xr:uid="{51614E98-399D-49F2-BB7C-42A34A93FFB3}"/>
    <hyperlink ref="AB2" r:id="rId5" xr:uid="{B9CC2A96-D07D-41C3-9EE0-233FAA54075C}"/>
  </hyperlinks>
  <pageMargins left="0.27" right="0.2" top="0.25" bottom="0.25" header="0.3" footer="0.3"/>
  <pageSetup scale="65" fitToHeight="0" orientation="landscape" r:id="rId6"/>
  <drawing r:id="rId7"/>
  <legacyDrawing r:id="rId8"/>
  <oleObjects>
    <mc:AlternateContent xmlns:mc="http://schemas.openxmlformats.org/markup-compatibility/2006">
      <mc:Choice Requires="x14">
        <oleObject shapeId="38913" r:id="rId9">
          <objectPr defaultSize="0" autoPict="0" r:id="rId10">
            <anchor moveWithCells="1">
              <from>
                <xdr:col>2</xdr:col>
                <xdr:colOff>21771</xdr:colOff>
                <xdr:row>324</xdr:row>
                <xdr:rowOff>21771</xdr:rowOff>
              </from>
              <to>
                <xdr:col>15</xdr:col>
                <xdr:colOff>266700</xdr:colOff>
                <xdr:row>342</xdr:row>
                <xdr:rowOff>152400</xdr:rowOff>
              </to>
            </anchor>
          </objectPr>
        </oleObject>
      </mc:Choice>
      <mc:Fallback>
        <oleObject shapeId="38913" r:id="rId9"/>
      </mc:Fallback>
    </mc:AlternateContent>
    <mc:AlternateContent xmlns:mc="http://schemas.openxmlformats.org/markup-compatibility/2006">
      <mc:Choice Requires="x14">
        <oleObject shapeId="38914" r:id="rId11">
          <objectPr defaultSize="0" autoPict="0" r:id="rId12">
            <anchor moveWithCells="1">
              <from>
                <xdr:col>16</xdr:col>
                <xdr:colOff>59871</xdr:colOff>
                <xdr:row>320</xdr:row>
                <xdr:rowOff>157843</xdr:rowOff>
              </from>
              <to>
                <xdr:col>21</xdr:col>
                <xdr:colOff>223157</xdr:colOff>
                <xdr:row>346</xdr:row>
                <xdr:rowOff>87086</xdr:rowOff>
              </to>
            </anchor>
          </objectPr>
        </oleObject>
      </mc:Choice>
      <mc:Fallback>
        <oleObject shapeId="38914" r:id="rId11"/>
      </mc:Fallback>
    </mc:AlternateContent>
    <mc:AlternateContent xmlns:mc="http://schemas.openxmlformats.org/markup-compatibility/2006">
      <mc:Choice Requires="x14">
        <oleObject shapeId="38915" r:id="rId13">
          <objectPr defaultSize="0" autoPict="0" r:id="rId14">
            <anchor moveWithCells="1">
              <from>
                <xdr:col>22</xdr:col>
                <xdr:colOff>359229</xdr:colOff>
                <xdr:row>228</xdr:row>
                <xdr:rowOff>43543</xdr:rowOff>
              </from>
              <to>
                <xdr:col>33</xdr:col>
                <xdr:colOff>0</xdr:colOff>
                <xdr:row>260</xdr:row>
                <xdr:rowOff>65314</xdr:rowOff>
              </to>
            </anchor>
          </objectPr>
        </oleObject>
      </mc:Choice>
      <mc:Fallback>
        <oleObject shapeId="38915" r:id="rId13"/>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1D434-4B11-4127-8977-35FFFF96DA24}">
  <dimension ref="A1:AJ254"/>
  <sheetViews>
    <sheetView showGridLines="0" zoomScaleNormal="100" workbookViewId="0"/>
  </sheetViews>
  <sheetFormatPr defaultRowHeight="14.6" x14ac:dyDescent="0.4"/>
  <cols>
    <col min="1" max="1" width="2.3046875" customWidth="1"/>
    <col min="2" max="2" width="0.765625" customWidth="1"/>
    <col min="3" max="3" width="8.61328125" customWidth="1"/>
    <col min="4" max="4" width="7.3046875" customWidth="1"/>
    <col min="5" max="5" width="4.921875" customWidth="1"/>
    <col min="6" max="6" width="5.61328125" customWidth="1"/>
    <col min="7" max="7" width="7.07421875" bestFit="1" customWidth="1"/>
    <col min="8" max="11" width="5.84375" bestFit="1" customWidth="1"/>
    <col min="12" max="12" width="8.84375" bestFit="1" customWidth="1"/>
    <col min="13" max="17" width="5.84375" bestFit="1" customWidth="1"/>
    <col min="18" max="33" width="6.4609375" bestFit="1" customWidth="1"/>
    <col min="34" max="34" width="1" customWidth="1"/>
  </cols>
  <sheetData>
    <row r="1" spans="1:34" x14ac:dyDescent="0.4">
      <c r="A1" s="158"/>
    </row>
    <row r="2" spans="1:34" ht="26.15" customHeight="1" x14ac:dyDescent="0.4">
      <c r="B2" s="145"/>
      <c r="C2" s="288" t="s">
        <v>577</v>
      </c>
      <c r="T2" s="146"/>
      <c r="V2" s="9"/>
      <c r="AA2" s="357" t="s">
        <v>589</v>
      </c>
      <c r="AD2" s="116" t="s">
        <v>0</v>
      </c>
    </row>
    <row r="3" spans="1:34" ht="15.9" x14ac:dyDescent="0.4">
      <c r="C3" s="431" t="s">
        <v>595</v>
      </c>
      <c r="D3" s="126"/>
      <c r="F3" s="54"/>
      <c r="G3" s="54"/>
      <c r="H3" s="54"/>
      <c r="I3" s="54"/>
      <c r="J3" s="54"/>
      <c r="K3" s="54"/>
      <c r="L3" s="54"/>
      <c r="M3" s="85"/>
      <c r="N3" s="54"/>
      <c r="O3" s="54"/>
      <c r="P3" s="54"/>
      <c r="Q3" s="54"/>
      <c r="R3" s="54"/>
      <c r="S3" s="54"/>
      <c r="T3" s="54"/>
      <c r="U3" s="54"/>
      <c r="V3" s="54"/>
      <c r="W3" s="54"/>
      <c r="X3" s="54"/>
      <c r="Y3" s="54"/>
      <c r="Z3" s="54"/>
      <c r="AA3" s="54"/>
      <c r="AB3" s="54"/>
      <c r="AC3" s="54"/>
      <c r="AD3" s="54"/>
      <c r="AE3" s="54"/>
      <c r="AF3" s="54"/>
      <c r="AG3" s="54"/>
      <c r="AH3" s="55"/>
    </row>
    <row r="4" spans="1:34" ht="10.85" customHeight="1" x14ac:dyDescent="0.4">
      <c r="B4" s="145"/>
      <c r="C4" s="157"/>
      <c r="T4" s="146"/>
      <c r="AB4" s="4"/>
    </row>
    <row r="5" spans="1:34" ht="19.3" customHeight="1" x14ac:dyDescent="0.4">
      <c r="B5" s="145"/>
      <c r="C5" s="109"/>
      <c r="D5" s="313" t="s">
        <v>576</v>
      </c>
      <c r="E5" s="314"/>
      <c r="F5" s="314"/>
      <c r="G5" s="314"/>
      <c r="H5" s="314"/>
      <c r="I5" s="314"/>
      <c r="J5" s="314"/>
      <c r="K5" s="314"/>
      <c r="L5" s="314"/>
      <c r="M5" s="314"/>
      <c r="N5" s="314"/>
      <c r="O5" s="314"/>
      <c r="P5" s="314"/>
      <c r="Q5" s="314"/>
      <c r="R5" s="314"/>
      <c r="S5" s="314"/>
      <c r="T5" s="315"/>
      <c r="U5" s="314"/>
      <c r="V5" s="314"/>
      <c r="W5" s="314"/>
      <c r="X5" s="316"/>
      <c r="Y5" s="314"/>
      <c r="Z5" s="314"/>
      <c r="AA5" s="314"/>
      <c r="AB5" s="314"/>
      <c r="AC5" s="314"/>
      <c r="AD5" s="314"/>
      <c r="AE5" s="314"/>
    </row>
    <row r="6" spans="1:34" ht="11.6" customHeight="1" x14ac:dyDescent="0.4">
      <c r="C6" s="126"/>
      <c r="D6" s="55"/>
      <c r="F6" s="54"/>
      <c r="G6" s="54"/>
      <c r="H6" s="54"/>
      <c r="I6" s="54"/>
      <c r="J6" s="54"/>
      <c r="K6" s="54"/>
      <c r="L6" s="54"/>
      <c r="M6" s="85"/>
      <c r="N6" s="54"/>
      <c r="O6" s="54"/>
      <c r="P6" s="54"/>
      <c r="Q6" s="54"/>
      <c r="R6" s="54"/>
      <c r="S6" s="54"/>
      <c r="T6" s="54"/>
      <c r="U6" s="54"/>
      <c r="V6" s="54"/>
      <c r="W6" s="54"/>
      <c r="X6" s="54"/>
      <c r="Y6" s="54"/>
      <c r="Z6" s="54"/>
      <c r="AA6" s="54"/>
      <c r="AB6" s="54"/>
      <c r="AC6" s="54"/>
      <c r="AD6" s="54"/>
      <c r="AE6" s="54"/>
      <c r="AF6" s="54"/>
      <c r="AG6" s="54"/>
      <c r="AH6" s="55"/>
    </row>
    <row r="7" spans="1:34" ht="22.3" customHeight="1" thickBot="1" x14ac:dyDescent="0.45">
      <c r="C7" s="87" t="s">
        <v>116</v>
      </c>
    </row>
    <row r="8" spans="1:34" ht="18.899999999999999" thickBot="1" x14ac:dyDescent="0.45">
      <c r="C8" s="174" t="s">
        <v>590</v>
      </c>
      <c r="D8" s="430" t="s">
        <v>591</v>
      </c>
      <c r="E8" s="319"/>
      <c r="F8" s="319"/>
      <c r="G8" s="319"/>
      <c r="H8" s="319"/>
      <c r="I8" s="319"/>
      <c r="J8" s="320"/>
      <c r="M8" s="4"/>
    </row>
    <row r="9" spans="1:34" ht="15.9" customHeight="1" x14ac:dyDescent="0.5">
      <c r="C9" s="2"/>
      <c r="D9" s="2"/>
      <c r="M9" s="4"/>
    </row>
    <row r="10" spans="1:34" ht="6" customHeight="1" x14ac:dyDescent="0.45">
      <c r="C10" s="208"/>
      <c r="D10" s="209"/>
      <c r="E10" s="210"/>
      <c r="F10" s="211"/>
      <c r="G10" s="210"/>
      <c r="H10" s="210"/>
      <c r="I10" s="210"/>
      <c r="J10" s="210"/>
      <c r="K10" s="210"/>
      <c r="L10" s="210"/>
      <c r="M10" s="210"/>
      <c r="N10" s="210"/>
      <c r="O10" s="210"/>
      <c r="P10" s="210"/>
      <c r="Q10" s="210"/>
      <c r="R10" s="210"/>
      <c r="S10" s="210"/>
      <c r="T10" s="210"/>
      <c r="U10" s="210"/>
      <c r="V10" s="210"/>
      <c r="W10" s="210"/>
      <c r="X10" s="210"/>
      <c r="Y10" s="210"/>
      <c r="Z10" s="210"/>
      <c r="AA10" s="212"/>
      <c r="AB10" s="212"/>
      <c r="AC10" s="212"/>
      <c r="AD10" s="212"/>
      <c r="AE10" s="212"/>
      <c r="AF10" s="212"/>
      <c r="AG10" s="212"/>
    </row>
    <row r="11" spans="1:34" ht="15" customHeight="1" thickBot="1" x14ac:dyDescent="0.5">
      <c r="C11" s="84"/>
      <c r="D11" s="4"/>
      <c r="F11" s="41"/>
    </row>
    <row r="12" spans="1:34" ht="16.3" thickBot="1" x14ac:dyDescent="0.5">
      <c r="C12" s="340">
        <v>5</v>
      </c>
      <c r="D12" s="84" t="s">
        <v>225</v>
      </c>
      <c r="M12" s="4"/>
    </row>
    <row r="13" spans="1:34" ht="15" customHeight="1" thickBot="1" x14ac:dyDescent="0.55000000000000004">
      <c r="C13" s="2"/>
      <c r="M13" s="4"/>
    </row>
    <row r="14" spans="1:34" ht="19.3" customHeight="1" thickBot="1" x14ac:dyDescent="0.45">
      <c r="D14" s="30">
        <f>C12*50</f>
        <v>250</v>
      </c>
      <c r="E14" s="236" t="s">
        <v>288</v>
      </c>
      <c r="F14" s="237"/>
      <c r="G14" s="237"/>
      <c r="H14" s="237"/>
      <c r="I14" s="237"/>
      <c r="J14" s="237"/>
      <c r="K14" s="237"/>
      <c r="L14" s="237"/>
      <c r="M14" s="238"/>
      <c r="N14" s="237"/>
      <c r="O14" s="237"/>
      <c r="P14" s="237"/>
      <c r="Q14" s="237"/>
      <c r="R14" s="237"/>
      <c r="S14" s="237"/>
      <c r="T14" s="237"/>
      <c r="U14" s="237"/>
      <c r="V14" s="237"/>
      <c r="W14" s="237"/>
      <c r="X14" s="237"/>
      <c r="Y14" s="237"/>
      <c r="Z14" s="237"/>
      <c r="AA14" s="239"/>
      <c r="AB14" s="38"/>
      <c r="AC14" s="214"/>
    </row>
    <row r="15" spans="1:34" ht="15" customHeight="1" x14ac:dyDescent="0.45">
      <c r="C15" s="84"/>
      <c r="D15" s="4"/>
      <c r="F15" s="41"/>
    </row>
    <row r="16" spans="1:34" ht="6" customHeight="1" x14ac:dyDescent="0.45">
      <c r="C16" s="208"/>
      <c r="D16" s="209"/>
      <c r="E16" s="210"/>
      <c r="F16" s="211"/>
      <c r="G16" s="210"/>
      <c r="H16" s="210"/>
      <c r="I16" s="210"/>
      <c r="J16" s="210"/>
      <c r="K16" s="210"/>
      <c r="L16" s="210"/>
      <c r="M16" s="210"/>
      <c r="N16" s="210"/>
      <c r="O16" s="210"/>
      <c r="P16" s="210"/>
      <c r="Q16" s="210"/>
      <c r="R16" s="210"/>
      <c r="S16" s="210"/>
      <c r="T16" s="210"/>
      <c r="U16" s="210"/>
      <c r="V16" s="210"/>
      <c r="W16" s="210"/>
      <c r="X16" s="210"/>
      <c r="Y16" s="210"/>
      <c r="Z16" s="210"/>
      <c r="AA16" s="212"/>
      <c r="AB16" s="212"/>
      <c r="AC16" s="212"/>
      <c r="AD16" s="212"/>
      <c r="AE16" s="212"/>
      <c r="AF16" s="212"/>
      <c r="AG16" s="212"/>
    </row>
    <row r="17" spans="3:33" ht="15" customHeight="1" thickBot="1" x14ac:dyDescent="0.5">
      <c r="C17" s="84"/>
      <c r="D17" s="4"/>
      <c r="F17" s="41"/>
    </row>
    <row r="18" spans="3:33" ht="16.75" customHeight="1" thickBot="1" x14ac:dyDescent="0.5">
      <c r="C18" s="340">
        <v>18.5</v>
      </c>
      <c r="D18" s="84" t="s">
        <v>575</v>
      </c>
      <c r="M18" s="4"/>
    </row>
    <row r="19" spans="3:33" ht="7.3" customHeight="1" x14ac:dyDescent="0.5">
      <c r="C19" s="2"/>
      <c r="M19" s="4"/>
    </row>
    <row r="20" spans="3:33" ht="15" customHeight="1" x14ac:dyDescent="0.5">
      <c r="C20" s="2"/>
      <c r="D20" s="228" t="s">
        <v>281</v>
      </c>
      <c r="E20" s="41"/>
      <c r="F20" s="41"/>
      <c r="G20" s="41"/>
      <c r="H20" s="41"/>
      <c r="I20" s="41"/>
      <c r="J20" s="41"/>
      <c r="K20" s="41"/>
      <c r="L20" s="41"/>
      <c r="M20" s="42"/>
      <c r="N20" s="41"/>
      <c r="O20" s="41"/>
      <c r="P20" s="41"/>
      <c r="Q20" s="41"/>
      <c r="R20" s="41"/>
      <c r="S20" s="41"/>
      <c r="T20" s="41"/>
      <c r="U20" s="41"/>
      <c r="V20" s="41"/>
      <c r="W20" s="41"/>
      <c r="X20" s="41"/>
      <c r="Y20" s="41"/>
      <c r="Z20" s="41"/>
      <c r="AA20" s="41"/>
      <c r="AB20" s="41"/>
      <c r="AC20" s="41"/>
      <c r="AD20" s="41"/>
      <c r="AE20" s="41"/>
      <c r="AF20" s="41"/>
      <c r="AG20" s="170"/>
    </row>
    <row r="21" spans="3:33" ht="14.6" customHeight="1" thickBot="1" x14ac:dyDescent="0.55000000000000004">
      <c r="C21" s="2"/>
      <c r="F21" s="129"/>
      <c r="G21" s="39"/>
      <c r="H21" s="39"/>
      <c r="I21" s="39"/>
      <c r="J21" s="39"/>
      <c r="K21" s="39"/>
      <c r="L21" s="39"/>
      <c r="M21" s="40"/>
      <c r="N21" s="39"/>
      <c r="O21" s="39"/>
      <c r="P21" s="39"/>
      <c r="Q21" s="39"/>
      <c r="R21" s="39"/>
      <c r="S21" s="39"/>
      <c r="T21" s="39"/>
      <c r="U21" s="39"/>
      <c r="V21" s="39"/>
    </row>
    <row r="22" spans="3:33" ht="14.6" customHeight="1" thickBot="1" x14ac:dyDescent="0.55000000000000004">
      <c r="C22" s="2"/>
      <c r="D22" s="339">
        <v>6000</v>
      </c>
      <c r="E22" s="174" t="s">
        <v>223</v>
      </c>
      <c r="M22" s="4"/>
      <c r="X22" s="213" t="s">
        <v>377</v>
      </c>
      <c r="Y22" s="4" t="s">
        <v>257</v>
      </c>
      <c r="AD22" s="169"/>
    </row>
    <row r="23" spans="3:33" ht="14.6" customHeight="1" thickBot="1" x14ac:dyDescent="0.55000000000000004">
      <c r="C23" s="2"/>
      <c r="D23" s="339">
        <v>4000</v>
      </c>
      <c r="E23" s="174" t="s">
        <v>224</v>
      </c>
      <c r="L23" s="200">
        <f>D22*D23/1000000</f>
        <v>24</v>
      </c>
      <c r="M23" s="260" t="s">
        <v>300</v>
      </c>
      <c r="N23" s="255"/>
      <c r="O23" s="258"/>
    </row>
    <row r="24" spans="3:33" ht="8.15" customHeight="1" thickBot="1" x14ac:dyDescent="0.55000000000000004">
      <c r="C24" s="2"/>
      <c r="D24" s="2"/>
      <c r="E24" s="41"/>
      <c r="M24" s="4"/>
    </row>
    <row r="25" spans="3:33" ht="16.3" customHeight="1" thickBot="1" x14ac:dyDescent="0.55000000000000004">
      <c r="C25" s="2"/>
      <c r="D25" s="254">
        <f>D22*0.8375/D14</f>
        <v>20.100000000000001</v>
      </c>
      <c r="E25" s="240" t="s">
        <v>279</v>
      </c>
      <c r="F25" s="241"/>
      <c r="G25" s="241"/>
      <c r="H25" s="241"/>
      <c r="I25" s="241"/>
      <c r="J25" s="241"/>
      <c r="K25" s="241"/>
      <c r="L25" s="241"/>
      <c r="M25" s="242"/>
      <c r="N25" s="241"/>
      <c r="O25" s="241"/>
      <c r="P25" s="241"/>
      <c r="Q25" s="241"/>
      <c r="R25" s="243"/>
      <c r="S25" s="243"/>
      <c r="T25" s="243"/>
      <c r="U25" s="243"/>
      <c r="V25" s="243"/>
      <c r="W25" s="243"/>
      <c r="X25" s="243"/>
      <c r="Y25" s="243"/>
      <c r="Z25" s="243"/>
      <c r="AA25" s="243"/>
      <c r="AB25" s="244"/>
    </row>
    <row r="26" spans="3:33" ht="16.75" customHeight="1" thickBot="1" x14ac:dyDescent="0.55000000000000004">
      <c r="C26" s="2"/>
      <c r="D26" s="254">
        <f>D23*0.8375/D14</f>
        <v>13.4</v>
      </c>
      <c r="E26" s="251" t="s">
        <v>278</v>
      </c>
      <c r="F26" s="245"/>
      <c r="G26" s="245"/>
      <c r="H26" s="245"/>
      <c r="I26" s="245"/>
      <c r="J26" s="245"/>
      <c r="K26" s="245"/>
      <c r="L26" s="245"/>
      <c r="M26" s="246"/>
      <c r="N26" s="245"/>
      <c r="O26" s="245"/>
      <c r="P26" s="245"/>
      <c r="Q26" s="245"/>
      <c r="R26" s="247"/>
      <c r="S26" s="247"/>
      <c r="T26" s="247"/>
      <c r="U26" s="247"/>
      <c r="V26" s="247"/>
      <c r="W26" s="247"/>
      <c r="X26" s="247"/>
      <c r="Y26" s="247"/>
      <c r="Z26" s="247"/>
      <c r="AA26" s="247"/>
      <c r="AB26" s="248"/>
    </row>
    <row r="27" spans="3:33" ht="16.75" customHeight="1" thickBot="1" x14ac:dyDescent="0.55000000000000004">
      <c r="C27" s="2"/>
      <c r="D27" s="69">
        <f>D25*2.54</f>
        <v>51.054000000000002</v>
      </c>
      <c r="E27" s="240" t="s">
        <v>280</v>
      </c>
      <c r="F27" s="241"/>
      <c r="G27" s="249"/>
      <c r="H27" s="249"/>
      <c r="I27" s="249"/>
      <c r="J27" s="249"/>
      <c r="K27" s="249"/>
      <c r="L27" s="249"/>
      <c r="M27" s="250"/>
      <c r="N27" s="249"/>
      <c r="O27" s="249"/>
      <c r="P27" s="249"/>
      <c r="Q27" s="249"/>
      <c r="R27" s="243"/>
      <c r="S27" s="243"/>
      <c r="T27" s="243"/>
      <c r="U27" s="243"/>
      <c r="V27" s="243"/>
      <c r="W27" s="243"/>
      <c r="X27" s="243"/>
      <c r="Y27" s="243"/>
      <c r="Z27" s="243"/>
      <c r="AA27" s="243"/>
      <c r="AB27" s="244"/>
    </row>
    <row r="28" spans="3:33" ht="16.75" customHeight="1" thickBot="1" x14ac:dyDescent="0.55000000000000004">
      <c r="C28" s="2"/>
      <c r="D28" s="69">
        <f>D26*2.54</f>
        <v>34.036000000000001</v>
      </c>
      <c r="E28" s="251" t="s">
        <v>277</v>
      </c>
      <c r="F28" s="245"/>
      <c r="G28" s="252"/>
      <c r="H28" s="252"/>
      <c r="I28" s="252"/>
      <c r="J28" s="252"/>
      <c r="K28" s="252"/>
      <c r="L28" s="252"/>
      <c r="M28" s="253"/>
      <c r="N28" s="252"/>
      <c r="O28" s="252"/>
      <c r="P28" s="252"/>
      <c r="Q28" s="252"/>
      <c r="R28" s="247"/>
      <c r="S28" s="247"/>
      <c r="T28" s="247"/>
      <c r="U28" s="247"/>
      <c r="V28" s="247"/>
      <c r="W28" s="247"/>
      <c r="X28" s="247"/>
      <c r="Y28" s="247"/>
      <c r="Z28" s="247"/>
      <c r="AA28" s="247"/>
      <c r="AB28" s="248"/>
    </row>
    <row r="29" spans="3:33" ht="7.85" customHeight="1" thickBot="1" x14ac:dyDescent="0.55000000000000004">
      <c r="C29" s="2"/>
      <c r="D29" s="33"/>
      <c r="E29" s="1"/>
      <c r="M29" s="34"/>
    </row>
    <row r="30" spans="3:33" ht="14.6" customHeight="1" thickBot="1" x14ac:dyDescent="0.45">
      <c r="D30" s="338">
        <v>15.6</v>
      </c>
      <c r="E30" s="174" t="s">
        <v>380</v>
      </c>
    </row>
    <row r="31" spans="3:33" ht="9" customHeight="1" thickBot="1" x14ac:dyDescent="0.5">
      <c r="D31" s="218"/>
      <c r="E31" s="84"/>
    </row>
    <row r="32" spans="3:33" ht="16.75" customHeight="1" thickBot="1" x14ac:dyDescent="0.45">
      <c r="D32" s="201">
        <f>D30*D22/D23</f>
        <v>23.4</v>
      </c>
      <c r="E32" s="219" t="s">
        <v>379</v>
      </c>
      <c r="F32" s="204"/>
      <c r="G32" s="204"/>
      <c r="H32" s="204"/>
      <c r="I32" s="204"/>
      <c r="J32" s="204"/>
      <c r="K32" s="204"/>
      <c r="L32" s="204"/>
      <c r="M32" s="204"/>
      <c r="N32" s="204"/>
      <c r="O32" s="204"/>
      <c r="P32" s="204"/>
      <c r="Q32" s="204"/>
      <c r="R32" s="204"/>
      <c r="S32" s="204"/>
      <c r="T32" s="204"/>
      <c r="U32" s="204"/>
      <c r="V32" s="205"/>
      <c r="Z32" s="213" t="s">
        <v>378</v>
      </c>
      <c r="AA32" s="116" t="s">
        <v>257</v>
      </c>
    </row>
    <row r="33" spans="3:35" ht="14.6" customHeight="1" x14ac:dyDescent="0.4">
      <c r="E33" s="41"/>
      <c r="Z33" s="213"/>
      <c r="AA33" s="4"/>
    </row>
    <row r="34" spans="3:35" ht="8.15" customHeight="1" x14ac:dyDescent="0.4">
      <c r="E34" s="41"/>
      <c r="Z34" s="213"/>
      <c r="AA34" s="4"/>
    </row>
    <row r="35" spans="3:35" ht="14.6" customHeight="1" x14ac:dyDescent="0.5">
      <c r="D35" s="124" t="s">
        <v>382</v>
      </c>
      <c r="Z35" s="213"/>
      <c r="AA35" s="4"/>
    </row>
    <row r="36" spans="3:35" ht="14.6" customHeight="1" thickBot="1" x14ac:dyDescent="0.45">
      <c r="E36" s="41"/>
      <c r="Z36" s="213"/>
      <c r="AA36" s="4"/>
    </row>
    <row r="37" spans="3:35" ht="16.75" customHeight="1" thickBot="1" x14ac:dyDescent="0.45">
      <c r="E37" s="69">
        <f>254/D32</f>
        <v>10.854700854700855</v>
      </c>
      <c r="F37" s="236" t="s">
        <v>291</v>
      </c>
      <c r="G37" s="237"/>
      <c r="H37" s="237"/>
      <c r="I37" s="237"/>
      <c r="J37" s="237"/>
      <c r="K37" s="237"/>
      <c r="L37" s="237"/>
      <c r="M37" s="237"/>
      <c r="N37" s="237"/>
      <c r="O37" s="237"/>
      <c r="P37" s="237"/>
      <c r="Q37" s="237"/>
      <c r="R37" s="237"/>
      <c r="S37" s="237"/>
      <c r="T37" s="237"/>
      <c r="U37" s="237"/>
      <c r="V37" s="237"/>
      <c r="W37" s="237"/>
      <c r="X37" s="237"/>
      <c r="Y37" s="255"/>
      <c r="Z37" s="255"/>
      <c r="AA37" s="256"/>
      <c r="AB37" s="257"/>
      <c r="AC37" s="255"/>
      <c r="AD37" s="258"/>
      <c r="AE37" s="214"/>
    </row>
    <row r="38" spans="3:35" ht="16.75" customHeight="1" thickBot="1" x14ac:dyDescent="0.45">
      <c r="E38" s="69">
        <f>305/D32</f>
        <v>13.034188034188036</v>
      </c>
      <c r="F38" s="236" t="s">
        <v>292</v>
      </c>
      <c r="G38" s="237"/>
      <c r="H38" s="237"/>
      <c r="I38" s="237"/>
      <c r="J38" s="237"/>
      <c r="K38" s="237"/>
      <c r="L38" s="237"/>
      <c r="M38" s="237"/>
      <c r="N38" s="237"/>
      <c r="O38" s="237"/>
      <c r="P38" s="237"/>
      <c r="Q38" s="237"/>
      <c r="R38" s="237"/>
      <c r="S38" s="237"/>
      <c r="T38" s="237"/>
      <c r="U38" s="237"/>
      <c r="V38" s="237"/>
      <c r="W38" s="237"/>
      <c r="X38" s="237"/>
      <c r="Y38" s="255"/>
      <c r="Z38" s="255"/>
      <c r="AA38" s="256"/>
      <c r="AB38" s="257"/>
      <c r="AC38" s="255"/>
      <c r="AD38" s="258"/>
      <c r="AE38" s="214"/>
    </row>
    <row r="39" spans="3:35" ht="16.75" customHeight="1" thickBot="1" x14ac:dyDescent="0.45">
      <c r="E39" s="69">
        <f>432/D32</f>
        <v>18.461538461538463</v>
      </c>
      <c r="F39" s="236" t="s">
        <v>293</v>
      </c>
      <c r="G39" s="237"/>
      <c r="H39" s="237"/>
      <c r="I39" s="237"/>
      <c r="J39" s="237"/>
      <c r="K39" s="237"/>
      <c r="L39" s="237"/>
      <c r="M39" s="237"/>
      <c r="N39" s="237"/>
      <c r="O39" s="237"/>
      <c r="P39" s="237"/>
      <c r="Q39" s="237"/>
      <c r="R39" s="237"/>
      <c r="S39" s="237"/>
      <c r="T39" s="237"/>
      <c r="U39" s="237"/>
      <c r="V39" s="237"/>
      <c r="W39" s="237"/>
      <c r="X39" s="237"/>
      <c r="Y39" s="255"/>
      <c r="Z39" s="255"/>
      <c r="AA39" s="256"/>
      <c r="AB39" s="257"/>
      <c r="AC39" s="255"/>
      <c r="AD39" s="258"/>
      <c r="AE39" s="214"/>
    </row>
    <row r="40" spans="3:35" ht="16.75" customHeight="1" thickBot="1" x14ac:dyDescent="0.45">
      <c r="E40" s="69">
        <f>483/D32</f>
        <v>20.641025641025642</v>
      </c>
      <c r="F40" s="236" t="s">
        <v>294</v>
      </c>
      <c r="G40" s="237"/>
      <c r="H40" s="237"/>
      <c r="I40" s="237"/>
      <c r="J40" s="237"/>
      <c r="K40" s="237"/>
      <c r="L40" s="237"/>
      <c r="M40" s="237"/>
      <c r="N40" s="237"/>
      <c r="O40" s="237"/>
      <c r="P40" s="237"/>
      <c r="Q40" s="237"/>
      <c r="R40" s="237"/>
      <c r="S40" s="237"/>
      <c r="T40" s="237"/>
      <c r="U40" s="237"/>
      <c r="V40" s="237"/>
      <c r="W40" s="237"/>
      <c r="X40" s="237"/>
      <c r="Y40" s="255"/>
      <c r="Z40" s="255"/>
      <c r="AA40" s="256"/>
      <c r="AB40" s="257"/>
      <c r="AC40" s="255"/>
      <c r="AD40" s="258"/>
      <c r="AE40" s="214"/>
    </row>
    <row r="41" spans="3:35" ht="16.75" customHeight="1" thickBot="1" x14ac:dyDescent="0.45">
      <c r="E41" s="69">
        <f>508/D32</f>
        <v>21.70940170940171</v>
      </c>
      <c r="F41" s="236" t="s">
        <v>295</v>
      </c>
      <c r="G41" s="237"/>
      <c r="H41" s="237"/>
      <c r="I41" s="237"/>
      <c r="J41" s="237"/>
      <c r="K41" s="237"/>
      <c r="L41" s="237"/>
      <c r="M41" s="237"/>
      <c r="N41" s="237"/>
      <c r="O41" s="237"/>
      <c r="P41" s="237"/>
      <c r="Q41" s="237"/>
      <c r="R41" s="237"/>
      <c r="S41" s="237"/>
      <c r="T41" s="237"/>
      <c r="U41" s="237"/>
      <c r="V41" s="237"/>
      <c r="W41" s="237"/>
      <c r="X41" s="237"/>
      <c r="Y41" s="255"/>
      <c r="Z41" s="255"/>
      <c r="AA41" s="256"/>
      <c r="AB41" s="257"/>
      <c r="AC41" s="255"/>
      <c r="AD41" s="258"/>
      <c r="AE41" s="214"/>
    </row>
    <row r="42" spans="3:35" ht="16.75" customHeight="1" thickBot="1" x14ac:dyDescent="0.45">
      <c r="E42" s="69">
        <f>610/D32</f>
        <v>26.068376068376072</v>
      </c>
      <c r="F42" s="236" t="s">
        <v>296</v>
      </c>
      <c r="G42" s="237"/>
      <c r="H42" s="237"/>
      <c r="I42" s="237"/>
      <c r="J42" s="237"/>
      <c r="K42" s="237"/>
      <c r="L42" s="237"/>
      <c r="M42" s="237"/>
      <c r="N42" s="237"/>
      <c r="O42" s="237"/>
      <c r="P42" s="237"/>
      <c r="Q42" s="237"/>
      <c r="R42" s="237"/>
      <c r="S42" s="237"/>
      <c r="T42" s="237"/>
      <c r="U42" s="237"/>
      <c r="V42" s="237"/>
      <c r="W42" s="237"/>
      <c r="X42" s="237"/>
      <c r="Y42" s="255"/>
      <c r="Z42" s="255"/>
      <c r="AA42" s="256"/>
      <c r="AB42" s="257"/>
      <c r="AC42" s="255"/>
      <c r="AD42" s="258"/>
      <c r="AE42" s="214"/>
    </row>
    <row r="43" spans="3:35" ht="16.75" customHeight="1" thickBot="1" x14ac:dyDescent="0.45">
      <c r="E43" s="69">
        <f>782/D32</f>
        <v>33.418803418803421</v>
      </c>
      <c r="F43" s="236" t="s">
        <v>297</v>
      </c>
      <c r="G43" s="237"/>
      <c r="H43" s="237"/>
      <c r="I43" s="237"/>
      <c r="J43" s="237"/>
      <c r="K43" s="237"/>
      <c r="L43" s="237"/>
      <c r="M43" s="237"/>
      <c r="N43" s="237"/>
      <c r="O43" s="237"/>
      <c r="P43" s="237"/>
      <c r="Q43" s="237"/>
      <c r="R43" s="237"/>
      <c r="S43" s="237"/>
      <c r="T43" s="237"/>
      <c r="U43" s="237"/>
      <c r="V43" s="237"/>
      <c r="W43" s="237"/>
      <c r="X43" s="237"/>
      <c r="Y43" s="255"/>
      <c r="Z43" s="255"/>
      <c r="AA43" s="256"/>
      <c r="AB43" s="257"/>
      <c r="AC43" s="255"/>
      <c r="AD43" s="258"/>
      <c r="AE43" s="214"/>
    </row>
    <row r="44" spans="3:35" ht="16.75" customHeight="1" thickBot="1" x14ac:dyDescent="0.45">
      <c r="E44" s="69">
        <f>1016/D32</f>
        <v>43.418803418803421</v>
      </c>
      <c r="F44" s="236" t="s">
        <v>298</v>
      </c>
      <c r="G44" s="237"/>
      <c r="H44" s="237"/>
      <c r="I44" s="237"/>
      <c r="J44" s="237"/>
      <c r="K44" s="237"/>
      <c r="L44" s="237"/>
      <c r="M44" s="237"/>
      <c r="N44" s="237"/>
      <c r="O44" s="237"/>
      <c r="P44" s="237"/>
      <c r="Q44" s="237"/>
      <c r="R44" s="237"/>
      <c r="S44" s="237"/>
      <c r="T44" s="237"/>
      <c r="U44" s="237"/>
      <c r="V44" s="237"/>
      <c r="W44" s="237"/>
      <c r="X44" s="237"/>
      <c r="Y44" s="255"/>
      <c r="Z44" s="255"/>
      <c r="AA44" s="256"/>
      <c r="AB44" s="257"/>
      <c r="AC44" s="255"/>
      <c r="AD44" s="258"/>
      <c r="AE44" s="214"/>
    </row>
    <row r="45" spans="3:35" ht="22.3" customHeight="1" thickBot="1" x14ac:dyDescent="0.45">
      <c r="E45" s="218"/>
      <c r="F45" s="230" t="s">
        <v>385</v>
      </c>
      <c r="G45" s="231"/>
      <c r="H45" s="231"/>
      <c r="I45" s="231"/>
      <c r="J45" s="231"/>
      <c r="K45" s="231"/>
      <c r="L45" s="231"/>
      <c r="M45" s="231"/>
      <c r="N45" s="231"/>
      <c r="O45" s="231"/>
      <c r="P45" s="231"/>
      <c r="Q45" s="231"/>
      <c r="R45" s="231"/>
      <c r="S45" s="231"/>
      <c r="T45" s="231"/>
      <c r="U45" s="231"/>
      <c r="V45" s="231"/>
      <c r="W45" s="231"/>
      <c r="X45" s="231"/>
      <c r="Y45" s="232"/>
      <c r="Z45" s="232"/>
      <c r="AA45" s="233"/>
      <c r="AB45" s="234"/>
      <c r="AC45" s="232"/>
      <c r="AD45" s="235"/>
      <c r="AE45" s="214"/>
    </row>
    <row r="46" spans="3:35" ht="16.75" customHeight="1" x14ac:dyDescent="0.4">
      <c r="C46" s="214"/>
      <c r="D46" s="180"/>
      <c r="E46" s="217"/>
      <c r="F46" s="38"/>
      <c r="G46" s="38"/>
      <c r="H46" s="38"/>
      <c r="I46" s="38"/>
      <c r="J46" s="38"/>
      <c r="K46" s="38"/>
      <c r="L46" s="38"/>
      <c r="M46" s="38"/>
      <c r="N46" s="38"/>
      <c r="O46" s="38"/>
      <c r="P46" s="38"/>
      <c r="Q46" s="38"/>
      <c r="R46" s="38"/>
      <c r="S46" s="38"/>
      <c r="T46" s="38"/>
      <c r="U46" s="38"/>
      <c r="V46" s="38"/>
      <c r="W46" s="38"/>
      <c r="X46" s="214"/>
      <c r="Y46" s="214"/>
      <c r="Z46" s="215"/>
      <c r="AA46" s="216"/>
      <c r="AB46" s="214"/>
      <c r="AC46" s="214"/>
      <c r="AD46" s="214"/>
      <c r="AE46" s="214"/>
      <c r="AF46" s="214"/>
      <c r="AG46" s="214"/>
      <c r="AH46" s="214"/>
      <c r="AI46" s="214"/>
    </row>
    <row r="47" spans="3:35" ht="14.6" customHeight="1" x14ac:dyDescent="0.5">
      <c r="D47" s="124" t="s">
        <v>384</v>
      </c>
      <c r="Z47" s="213"/>
      <c r="AA47" s="4"/>
    </row>
    <row r="48" spans="3:35" ht="14.6" customHeight="1" thickBot="1" x14ac:dyDescent="0.5">
      <c r="D48" s="84"/>
      <c r="Z48" s="213"/>
      <c r="AA48" s="4"/>
    </row>
    <row r="49" spans="3:33" ht="21" customHeight="1" thickBot="1" x14ac:dyDescent="0.45">
      <c r="D49" s="69">
        <f>D28*10/D30</f>
        <v>21.81794871794872</v>
      </c>
      <c r="E49" s="259" t="s">
        <v>383</v>
      </c>
      <c r="F49" s="237"/>
      <c r="G49" s="237"/>
      <c r="H49" s="237"/>
      <c r="I49" s="237"/>
      <c r="J49" s="237"/>
      <c r="K49" s="237"/>
      <c r="L49" s="237"/>
      <c r="M49" s="237"/>
      <c r="N49" s="237"/>
      <c r="O49" s="237"/>
      <c r="P49" s="237"/>
      <c r="Q49" s="237"/>
      <c r="R49" s="237"/>
      <c r="S49" s="237"/>
      <c r="T49" s="237"/>
      <c r="U49" s="237"/>
      <c r="V49" s="237"/>
      <c r="W49" s="237"/>
      <c r="X49" s="255"/>
      <c r="Y49" s="258"/>
    </row>
    <row r="50" spans="3:33" ht="14.6" customHeight="1" x14ac:dyDescent="0.4">
      <c r="D50" s="33"/>
      <c r="E50" s="37"/>
      <c r="F50" s="38"/>
      <c r="G50" s="38"/>
      <c r="H50" s="38"/>
      <c r="I50" s="38"/>
      <c r="J50" s="38"/>
      <c r="K50" s="38"/>
      <c r="L50" s="38"/>
      <c r="M50" s="38"/>
      <c r="N50" s="38"/>
      <c r="O50" s="38"/>
      <c r="P50" s="38"/>
      <c r="Q50" s="38"/>
      <c r="R50" s="38"/>
      <c r="S50" s="38"/>
      <c r="T50" s="38"/>
      <c r="U50" s="38"/>
      <c r="V50" s="38"/>
      <c r="W50" s="38"/>
      <c r="AA50" s="4"/>
    </row>
    <row r="51" spans="3:33" ht="15" customHeight="1" x14ac:dyDescent="0.45">
      <c r="D51" s="33"/>
      <c r="F51" s="84" t="s">
        <v>594</v>
      </c>
    </row>
    <row r="52" spans="3:33" ht="15" customHeight="1" x14ac:dyDescent="0.4">
      <c r="D52" s="33"/>
      <c r="F52" s="29"/>
    </row>
    <row r="53" spans="3:33" ht="6" customHeight="1" x14ac:dyDescent="0.45">
      <c r="C53" s="208"/>
      <c r="D53" s="209"/>
      <c r="E53" s="210"/>
      <c r="F53" s="211"/>
      <c r="G53" s="210"/>
      <c r="H53" s="210"/>
      <c r="I53" s="210"/>
      <c r="J53" s="210"/>
      <c r="K53" s="210"/>
      <c r="L53" s="210"/>
      <c r="M53" s="210"/>
      <c r="N53" s="210"/>
      <c r="O53" s="210"/>
      <c r="P53" s="210"/>
      <c r="Q53" s="210"/>
      <c r="R53" s="210"/>
      <c r="S53" s="210"/>
      <c r="T53" s="210"/>
      <c r="U53" s="210"/>
      <c r="V53" s="210"/>
      <c r="W53" s="210"/>
      <c r="X53" s="210"/>
      <c r="Y53" s="210"/>
      <c r="Z53" s="210"/>
      <c r="AA53" s="212"/>
      <c r="AB53" s="212"/>
      <c r="AC53" s="212"/>
      <c r="AD53" s="212"/>
      <c r="AE53" s="212"/>
      <c r="AF53" s="212"/>
      <c r="AG53" s="212"/>
    </row>
    <row r="54" spans="3:33" ht="15" customHeight="1" thickBot="1" x14ac:dyDescent="0.5">
      <c r="C54" s="84"/>
      <c r="D54" s="4"/>
      <c r="F54" s="41"/>
    </row>
    <row r="55" spans="3:33" ht="15" customHeight="1" thickBot="1" x14ac:dyDescent="0.5">
      <c r="D55" s="335">
        <v>25</v>
      </c>
      <c r="E55" s="84" t="s">
        <v>227</v>
      </c>
      <c r="F55" s="29"/>
    </row>
    <row r="56" spans="3:33" ht="15" customHeight="1" thickBot="1" x14ac:dyDescent="0.45">
      <c r="D56" s="31">
        <f>D55/2.54</f>
        <v>9.8425196850393704</v>
      </c>
      <c r="E56" s="358" t="s">
        <v>592</v>
      </c>
    </row>
    <row r="57" spans="3:33" ht="15" customHeight="1" x14ac:dyDescent="0.4">
      <c r="C57" s="50"/>
      <c r="D57" s="12"/>
      <c r="E57" s="36"/>
      <c r="F57" s="29"/>
    </row>
    <row r="58" spans="3:33" ht="6" customHeight="1" x14ac:dyDescent="0.45">
      <c r="C58" s="208"/>
      <c r="D58" s="209"/>
      <c r="E58" s="210"/>
      <c r="F58" s="211"/>
      <c r="G58" s="210"/>
      <c r="H58" s="210"/>
      <c r="I58" s="210"/>
      <c r="J58" s="210"/>
      <c r="K58" s="210"/>
      <c r="L58" s="210"/>
      <c r="M58" s="210"/>
      <c r="N58" s="210"/>
      <c r="O58" s="210"/>
      <c r="P58" s="210"/>
      <c r="Q58" s="210"/>
      <c r="R58" s="210"/>
      <c r="S58" s="210"/>
      <c r="T58" s="210"/>
      <c r="U58" s="210"/>
      <c r="V58" s="210"/>
      <c r="W58" s="210"/>
      <c r="X58" s="210"/>
      <c r="Y58" s="210"/>
      <c r="Z58" s="210"/>
      <c r="AA58" s="212"/>
      <c r="AB58" s="212"/>
      <c r="AC58" s="212"/>
      <c r="AD58" s="212"/>
      <c r="AE58" s="212"/>
      <c r="AF58" s="212"/>
      <c r="AG58" s="212"/>
    </row>
    <row r="59" spans="3:33" ht="15" customHeight="1" x14ac:dyDescent="0.45">
      <c r="C59" s="84"/>
      <c r="D59" s="4"/>
      <c r="F59" s="41"/>
    </row>
    <row r="60" spans="3:33" ht="15" customHeight="1" x14ac:dyDescent="0.4">
      <c r="C60" s="100" t="s">
        <v>309</v>
      </c>
      <c r="D60" s="12"/>
      <c r="E60" s="36"/>
      <c r="F60" s="29"/>
    </row>
    <row r="61" spans="3:33" ht="15" customHeight="1" x14ac:dyDescent="0.4">
      <c r="C61" s="100" t="s">
        <v>310</v>
      </c>
      <c r="D61" s="12"/>
      <c r="E61" s="36"/>
      <c r="F61" s="29"/>
    </row>
    <row r="62" spans="3:33" ht="15" customHeight="1" thickBot="1" x14ac:dyDescent="0.45">
      <c r="C62" s="43"/>
      <c r="D62" s="12"/>
      <c r="E62" s="36"/>
      <c r="F62" s="29"/>
    </row>
    <row r="63" spans="3:33" ht="23.15" customHeight="1" thickBot="1" x14ac:dyDescent="0.45">
      <c r="D63" s="57">
        <f>ROUND(((D55/25)/C12/C18/2),4)</f>
        <v>5.4000000000000003E-3</v>
      </c>
      <c r="E63" s="259" t="s">
        <v>290</v>
      </c>
      <c r="F63" s="237"/>
      <c r="G63" s="255"/>
      <c r="H63" s="255"/>
      <c r="I63" s="255"/>
      <c r="J63" s="255"/>
      <c r="K63" s="255"/>
      <c r="L63" s="255"/>
      <c r="M63" s="255"/>
      <c r="N63" s="255"/>
      <c r="O63" s="255"/>
      <c r="P63" s="255"/>
      <c r="Q63" s="255"/>
      <c r="R63" s="255"/>
      <c r="S63" s="255"/>
      <c r="T63" s="255"/>
      <c r="U63" s="255"/>
      <c r="V63" s="255"/>
      <c r="W63" s="255"/>
      <c r="X63" s="255"/>
      <c r="Y63" s="255"/>
      <c r="Z63" s="255"/>
      <c r="AA63" s="255"/>
      <c r="AB63" s="255"/>
      <c r="AC63" s="255"/>
      <c r="AD63" s="255"/>
      <c r="AE63" s="255"/>
      <c r="AF63" s="255"/>
      <c r="AG63" s="258"/>
    </row>
    <row r="64" spans="3:33" ht="16.3" customHeight="1" x14ac:dyDescent="0.4">
      <c r="D64" s="165"/>
      <c r="E64" s="348" t="s">
        <v>552</v>
      </c>
      <c r="F64" s="70"/>
      <c r="G64" s="70"/>
      <c r="H64" s="70"/>
      <c r="I64" s="70"/>
      <c r="J64" s="70"/>
      <c r="K64" s="70"/>
      <c r="L64" s="70"/>
      <c r="M64" s="70"/>
      <c r="N64" s="70"/>
      <c r="O64" s="70"/>
      <c r="P64" s="70"/>
      <c r="Q64" s="70"/>
      <c r="R64" s="70"/>
      <c r="S64" s="70"/>
      <c r="T64" s="70"/>
      <c r="U64" s="70"/>
      <c r="V64" s="70"/>
      <c r="W64" s="70"/>
      <c r="X64" s="70"/>
      <c r="Y64" s="70"/>
      <c r="Z64" s="70"/>
      <c r="AA64" s="70"/>
      <c r="AB64" s="70"/>
      <c r="AC64" s="70"/>
      <c r="AD64" s="70"/>
      <c r="AE64" s="70"/>
      <c r="AF64" s="70"/>
      <c r="AG64" s="71"/>
    </row>
    <row r="65" spans="3:34" ht="15" customHeight="1" thickBot="1" x14ac:dyDescent="0.45">
      <c r="D65" s="39"/>
      <c r="E65" s="349" t="s">
        <v>551</v>
      </c>
      <c r="F65" s="73"/>
      <c r="G65" s="73"/>
      <c r="H65" s="73"/>
      <c r="I65" s="73"/>
      <c r="J65" s="73"/>
      <c r="K65" s="73"/>
      <c r="L65" s="73"/>
      <c r="M65" s="73"/>
      <c r="N65" s="73"/>
      <c r="O65" s="73"/>
      <c r="P65" s="73"/>
      <c r="Q65" s="73"/>
      <c r="R65" s="73"/>
      <c r="S65" s="73"/>
      <c r="T65" s="73"/>
      <c r="U65" s="73"/>
      <c r="V65" s="73"/>
      <c r="W65" s="73"/>
      <c r="X65" s="73"/>
      <c r="Y65" s="73"/>
      <c r="Z65" s="73"/>
      <c r="AA65" s="73"/>
      <c r="AB65" s="73"/>
      <c r="AC65" s="73"/>
      <c r="AD65" s="73"/>
      <c r="AE65" s="73"/>
      <c r="AF65" s="73"/>
      <c r="AG65" s="74"/>
    </row>
    <row r="66" spans="3:34" ht="15" customHeight="1" x14ac:dyDescent="0.4">
      <c r="F66" s="151"/>
    </row>
    <row r="67" spans="3:34" ht="9.9" customHeight="1" x14ac:dyDescent="0.4">
      <c r="C67" s="82"/>
      <c r="D67" s="82"/>
      <c r="E67" s="82"/>
      <c r="F67" s="152"/>
      <c r="G67" s="82"/>
      <c r="H67" s="82"/>
      <c r="I67" s="82"/>
      <c r="J67" s="82"/>
      <c r="K67" s="82"/>
      <c r="L67" s="82"/>
      <c r="M67" s="82"/>
      <c r="N67" s="82"/>
      <c r="O67" s="82"/>
      <c r="P67" s="82"/>
      <c r="Q67" s="82"/>
      <c r="R67" s="82"/>
      <c r="S67" s="82"/>
      <c r="T67" s="82"/>
      <c r="U67" s="82"/>
      <c r="V67" s="82"/>
      <c r="W67" s="82"/>
      <c r="X67" s="82"/>
      <c r="Y67" s="82"/>
      <c r="Z67" s="82"/>
      <c r="AA67" s="82"/>
      <c r="AB67" s="82"/>
      <c r="AC67" s="82"/>
      <c r="AD67" s="82"/>
      <c r="AE67" s="82"/>
      <c r="AF67" s="82"/>
      <c r="AG67" s="82"/>
      <c r="AH67" s="82"/>
    </row>
    <row r="68" spans="3:34" ht="15" customHeight="1" x14ac:dyDescent="0.4">
      <c r="F68" s="41"/>
    </row>
    <row r="69" spans="3:34" ht="15" customHeight="1" x14ac:dyDescent="0.55000000000000004">
      <c r="C69" s="150" t="s">
        <v>118</v>
      </c>
      <c r="F69" s="41"/>
    </row>
    <row r="70" spans="3:34" ht="6.9" customHeight="1" thickBot="1" x14ac:dyDescent="0.45">
      <c r="F70" s="41"/>
    </row>
    <row r="71" spans="3:34" ht="20.149999999999999" customHeight="1" thickBot="1" x14ac:dyDescent="0.45">
      <c r="D71" s="69">
        <f>2*D63/0.00135383</f>
        <v>7.97736791177622</v>
      </c>
      <c r="E71" s="266" t="s">
        <v>217</v>
      </c>
      <c r="F71" s="267"/>
      <c r="G71" s="268"/>
      <c r="H71" s="268"/>
      <c r="I71" s="268"/>
      <c r="J71" s="268"/>
      <c r="K71" s="268"/>
      <c r="L71" s="268"/>
      <c r="M71" s="268"/>
      <c r="N71" s="268"/>
      <c r="O71" s="268"/>
      <c r="P71" s="268"/>
      <c r="Q71" s="268"/>
      <c r="R71" s="268"/>
      <c r="S71" s="268"/>
      <c r="T71" s="268"/>
      <c r="U71" s="268"/>
      <c r="V71" s="268"/>
      <c r="W71" s="268"/>
      <c r="X71" s="268"/>
      <c r="Y71" s="268"/>
      <c r="Z71" s="268"/>
      <c r="AA71" s="268"/>
      <c r="AB71" s="268"/>
      <c r="AC71" s="268"/>
      <c r="AD71" s="268"/>
      <c r="AE71" s="268"/>
      <c r="AF71" s="268"/>
      <c r="AG71" s="269"/>
    </row>
    <row r="72" spans="3:34" ht="10.75" customHeight="1" x14ac:dyDescent="0.4">
      <c r="F72" s="41"/>
    </row>
    <row r="73" spans="3:34" ht="10.75" customHeight="1" x14ac:dyDescent="0.4">
      <c r="F73" s="41"/>
    </row>
    <row r="74" spans="3:34" ht="10.75" customHeight="1" thickBot="1" x14ac:dyDescent="0.45">
      <c r="F74" s="41"/>
    </row>
    <row r="75" spans="3:34" ht="15" customHeight="1" thickBot="1" x14ac:dyDescent="0.45">
      <c r="C75" s="389"/>
      <c r="D75" s="390"/>
      <c r="E75" s="391"/>
      <c r="F75" s="392"/>
      <c r="G75" s="391"/>
      <c r="H75" s="391"/>
      <c r="I75" s="391"/>
      <c r="J75" s="391"/>
      <c r="K75" s="391"/>
      <c r="L75" s="391"/>
      <c r="M75" s="391"/>
      <c r="N75" s="391"/>
      <c r="O75" s="391"/>
      <c r="P75" s="391"/>
      <c r="Q75" s="391"/>
      <c r="R75" s="391"/>
      <c r="S75" s="391"/>
      <c r="T75" s="391"/>
      <c r="U75" s="391"/>
      <c r="V75" s="391"/>
      <c r="W75" s="391"/>
      <c r="X75" s="391"/>
      <c r="Y75" s="391"/>
      <c r="Z75" s="391"/>
      <c r="AA75" s="391"/>
      <c r="AB75" s="391"/>
      <c r="AC75" s="391"/>
      <c r="AD75" s="391"/>
      <c r="AE75" s="391"/>
      <c r="AF75" s="391"/>
      <c r="AG75" s="393"/>
    </row>
    <row r="76" spans="3:34" s="169" customFormat="1" ht="8.15" customHeight="1" x14ac:dyDescent="0.4">
      <c r="C76" s="368"/>
      <c r="D76" s="369"/>
      <c r="E76" s="370"/>
      <c r="F76" s="370"/>
      <c r="G76" s="370"/>
      <c r="H76" s="370"/>
      <c r="I76" s="370"/>
      <c r="J76" s="370"/>
      <c r="K76" s="370"/>
      <c r="L76" s="370"/>
      <c r="M76" s="370"/>
      <c r="N76" s="370"/>
      <c r="O76" s="370"/>
      <c r="P76" s="370"/>
      <c r="Q76" s="370"/>
      <c r="R76" s="370"/>
      <c r="S76" s="370"/>
      <c r="T76" s="370"/>
      <c r="U76" s="370"/>
      <c r="V76" s="370"/>
      <c r="W76" s="370"/>
      <c r="X76" s="370"/>
      <c r="Y76" s="370"/>
      <c r="Z76" s="370"/>
      <c r="AA76" s="370"/>
      <c r="AB76" s="370"/>
      <c r="AC76" s="370"/>
      <c r="AD76" s="370"/>
      <c r="AE76" s="370"/>
      <c r="AF76" s="371"/>
      <c r="AG76" s="372"/>
    </row>
    <row r="77" spans="3:34" ht="8.6" customHeight="1" x14ac:dyDescent="0.4">
      <c r="C77" s="373"/>
      <c r="F77" s="41"/>
      <c r="AG77" s="374"/>
    </row>
    <row r="78" spans="3:34" s="169" customFormat="1" ht="8.15" customHeight="1" x14ac:dyDescent="0.4">
      <c r="C78" s="375"/>
      <c r="D78" s="365"/>
      <c r="E78" s="366"/>
      <c r="F78" s="366"/>
      <c r="G78" s="366"/>
      <c r="H78" s="366"/>
      <c r="I78" s="366"/>
      <c r="J78" s="366"/>
      <c r="K78" s="366"/>
      <c r="L78" s="366"/>
      <c r="M78" s="366"/>
      <c r="N78" s="366"/>
      <c r="O78" s="366"/>
      <c r="P78" s="366"/>
      <c r="Q78" s="366"/>
      <c r="R78" s="366"/>
      <c r="S78" s="366"/>
      <c r="T78" s="366"/>
      <c r="U78" s="366"/>
      <c r="V78" s="366"/>
      <c r="W78" s="366"/>
      <c r="X78" s="366"/>
      <c r="Y78" s="366"/>
      <c r="Z78" s="366"/>
      <c r="AA78" s="366"/>
      <c r="AB78" s="366"/>
      <c r="AC78" s="366"/>
      <c r="AD78" s="366"/>
      <c r="AE78" s="366"/>
      <c r="AF78" s="367"/>
      <c r="AG78" s="376"/>
    </row>
    <row r="79" spans="3:34" s="169" customFormat="1" ht="18.45" customHeight="1" x14ac:dyDescent="0.4">
      <c r="C79" s="375" t="s">
        <v>558</v>
      </c>
      <c r="D79" s="365"/>
      <c r="E79" s="366"/>
      <c r="F79" s="366"/>
      <c r="G79" s="366"/>
      <c r="H79" s="366"/>
      <c r="I79" s="366"/>
      <c r="J79" s="366"/>
      <c r="K79" s="366"/>
      <c r="L79" s="366"/>
      <c r="M79" s="366"/>
      <c r="N79" s="366"/>
      <c r="O79" s="366"/>
      <c r="P79" s="366"/>
      <c r="Q79" s="366"/>
      <c r="R79" s="366"/>
      <c r="S79" s="366"/>
      <c r="T79" s="366"/>
      <c r="U79" s="366"/>
      <c r="V79" s="366"/>
      <c r="W79" s="366"/>
      <c r="X79" s="366"/>
      <c r="Y79" s="366"/>
      <c r="Z79" s="366"/>
      <c r="AA79" s="366"/>
      <c r="AB79" s="366"/>
      <c r="AC79" s="366"/>
      <c r="AD79" s="366"/>
      <c r="AE79" s="366"/>
      <c r="AF79" s="367"/>
      <c r="AG79" s="376"/>
    </row>
    <row r="80" spans="3:34" s="169" customFormat="1" ht="8.15" customHeight="1" x14ac:dyDescent="0.4">
      <c r="C80" s="375"/>
      <c r="D80" s="365"/>
      <c r="E80" s="366"/>
      <c r="F80" s="366"/>
      <c r="G80" s="366"/>
      <c r="H80" s="366"/>
      <c r="I80" s="366"/>
      <c r="J80" s="366"/>
      <c r="K80" s="366"/>
      <c r="L80" s="366"/>
      <c r="M80" s="366"/>
      <c r="N80" s="366"/>
      <c r="O80" s="366"/>
      <c r="P80" s="366"/>
      <c r="Q80" s="366"/>
      <c r="R80" s="366"/>
      <c r="S80" s="366"/>
      <c r="T80" s="366"/>
      <c r="U80" s="366"/>
      <c r="V80" s="366"/>
      <c r="W80" s="366"/>
      <c r="X80" s="366"/>
      <c r="Y80" s="366"/>
      <c r="Z80" s="366"/>
      <c r="AA80" s="366"/>
      <c r="AB80" s="366"/>
      <c r="AC80" s="366"/>
      <c r="AD80" s="366"/>
      <c r="AE80" s="366"/>
      <c r="AF80" s="367"/>
      <c r="AG80" s="376"/>
    </row>
    <row r="81" spans="3:34" s="169" customFormat="1" ht="18.45" customHeight="1" x14ac:dyDescent="0.4">
      <c r="C81" s="375" t="s">
        <v>559</v>
      </c>
      <c r="D81" s="365"/>
      <c r="E81" s="366"/>
      <c r="F81" s="366"/>
      <c r="G81" s="366"/>
      <c r="H81" s="366"/>
      <c r="I81" s="366"/>
      <c r="J81" s="366"/>
      <c r="K81" s="366"/>
      <c r="L81" s="366"/>
      <c r="M81" s="366"/>
      <c r="N81" s="366"/>
      <c r="O81" s="366"/>
      <c r="P81" s="366"/>
      <c r="Q81" s="366"/>
      <c r="R81" s="366"/>
      <c r="S81" s="366"/>
      <c r="T81" s="366"/>
      <c r="U81" s="366"/>
      <c r="V81" s="366"/>
      <c r="W81" s="366"/>
      <c r="X81" s="366"/>
      <c r="Y81" s="366"/>
      <c r="Z81" s="366"/>
      <c r="AA81" s="366"/>
      <c r="AB81" s="366"/>
      <c r="AC81" s="366"/>
      <c r="AD81" s="366"/>
      <c r="AE81" s="366"/>
      <c r="AF81" s="367"/>
      <c r="AG81" s="376"/>
    </row>
    <row r="82" spans="3:34" s="169" customFormat="1" ht="12.9" customHeight="1" x14ac:dyDescent="0.4">
      <c r="C82" s="375"/>
      <c r="D82" s="365"/>
      <c r="E82" s="366"/>
      <c r="F82" s="366"/>
      <c r="G82" s="366"/>
      <c r="H82" s="366"/>
      <c r="I82" s="366"/>
      <c r="J82" s="366"/>
      <c r="K82" s="366"/>
      <c r="L82" s="366"/>
      <c r="M82" s="366"/>
      <c r="N82" s="366"/>
      <c r="O82" s="366"/>
      <c r="P82" s="366"/>
      <c r="Q82" s="366"/>
      <c r="R82" s="366"/>
      <c r="S82" s="366"/>
      <c r="T82" s="366"/>
      <c r="U82" s="366"/>
      <c r="V82" s="366"/>
      <c r="W82" s="366"/>
      <c r="X82" s="366"/>
      <c r="Y82" s="366"/>
      <c r="Z82" s="366"/>
      <c r="AA82" s="366"/>
      <c r="AB82" s="366"/>
      <c r="AC82" s="366"/>
      <c r="AD82" s="366"/>
      <c r="AE82" s="366"/>
      <c r="AF82" s="367"/>
      <c r="AG82" s="376"/>
    </row>
    <row r="83" spans="3:34" ht="7.3" customHeight="1" x14ac:dyDescent="0.4">
      <c r="C83" s="373"/>
      <c r="F83" s="41"/>
      <c r="AG83" s="374"/>
    </row>
    <row r="84" spans="3:34" s="169" customFormat="1" ht="8.15" customHeight="1" thickBot="1" x14ac:dyDescent="0.45">
      <c r="C84" s="377"/>
      <c r="D84" s="378"/>
      <c r="E84" s="379"/>
      <c r="F84" s="379"/>
      <c r="G84" s="379"/>
      <c r="H84" s="379"/>
      <c r="I84" s="379"/>
      <c r="J84" s="379"/>
      <c r="K84" s="379"/>
      <c r="L84" s="379"/>
      <c r="M84" s="379"/>
      <c r="N84" s="379"/>
      <c r="O84" s="379"/>
      <c r="P84" s="379"/>
      <c r="Q84" s="379"/>
      <c r="R84" s="379"/>
      <c r="S84" s="379"/>
      <c r="T84" s="379"/>
      <c r="U84" s="379"/>
      <c r="V84" s="379"/>
      <c r="W84" s="379"/>
      <c r="X84" s="379"/>
      <c r="Y84" s="379"/>
      <c r="Z84" s="379"/>
      <c r="AA84" s="379"/>
      <c r="AB84" s="379"/>
      <c r="AC84" s="379"/>
      <c r="AD84" s="379"/>
      <c r="AE84" s="379"/>
      <c r="AF84" s="379"/>
      <c r="AG84" s="380"/>
    </row>
    <row r="85" spans="3:34" ht="15" customHeight="1" thickBot="1" x14ac:dyDescent="0.45">
      <c r="C85" s="394"/>
      <c r="D85" s="395"/>
      <c r="E85" s="396"/>
      <c r="F85" s="397"/>
      <c r="G85" s="396"/>
      <c r="H85" s="396"/>
      <c r="I85" s="396"/>
      <c r="J85" s="396"/>
      <c r="K85" s="396"/>
      <c r="L85" s="396"/>
      <c r="M85" s="396"/>
      <c r="N85" s="396"/>
      <c r="O85" s="396"/>
      <c r="P85" s="396"/>
      <c r="Q85" s="396"/>
      <c r="R85" s="396"/>
      <c r="S85" s="396"/>
      <c r="T85" s="396"/>
      <c r="U85" s="396"/>
      <c r="V85" s="396"/>
      <c r="W85" s="396"/>
      <c r="X85" s="396"/>
      <c r="Y85" s="396"/>
      <c r="Z85" s="396"/>
      <c r="AA85" s="396"/>
      <c r="AB85" s="396"/>
      <c r="AC85" s="396"/>
      <c r="AD85" s="396"/>
      <c r="AE85" s="396"/>
      <c r="AF85" s="396"/>
      <c r="AG85" s="398"/>
    </row>
    <row r="86" spans="3:34" ht="15" customHeight="1" x14ac:dyDescent="0.4">
      <c r="C86" s="43"/>
      <c r="D86" s="33"/>
      <c r="F86" s="29"/>
    </row>
    <row r="87" spans="3:34" ht="15" customHeight="1" x14ac:dyDescent="0.4">
      <c r="C87" s="43"/>
      <c r="D87" s="33"/>
      <c r="F87" s="29"/>
    </row>
    <row r="88" spans="3:34" ht="11.6" customHeight="1" x14ac:dyDescent="0.4">
      <c r="C88" s="82"/>
      <c r="D88" s="83"/>
      <c r="E88" s="82"/>
      <c r="F88" s="82"/>
      <c r="G88" s="82"/>
      <c r="H88" s="82"/>
      <c r="I88" s="82"/>
      <c r="J88" s="82"/>
      <c r="K88" s="82"/>
      <c r="L88" s="82"/>
      <c r="M88" s="82"/>
      <c r="N88" s="82"/>
      <c r="O88" s="82"/>
      <c r="P88" s="82"/>
      <c r="Q88" s="82"/>
      <c r="R88" s="82"/>
      <c r="S88" s="82"/>
      <c r="T88" s="82"/>
      <c r="U88" s="82"/>
      <c r="V88" s="82"/>
      <c r="W88" s="82"/>
      <c r="X88" s="82"/>
      <c r="Y88" s="82"/>
      <c r="Z88" s="82"/>
      <c r="AA88" s="82"/>
      <c r="AB88" s="82"/>
      <c r="AC88" s="82"/>
      <c r="AD88" s="82"/>
      <c r="AE88" s="82"/>
      <c r="AF88" s="82"/>
      <c r="AG88" s="82"/>
      <c r="AH88" s="82"/>
    </row>
    <row r="89" spans="3:34" ht="14.6" customHeight="1" x14ac:dyDescent="0.4"/>
    <row r="90" spans="3:34" ht="23.6" customHeight="1" x14ac:dyDescent="0.4">
      <c r="C90" s="86" t="s">
        <v>391</v>
      </c>
    </row>
    <row r="91" spans="3:34" ht="23.6" customHeight="1" x14ac:dyDescent="0.4">
      <c r="C91" s="86"/>
    </row>
    <row r="92" spans="3:34" ht="14.6" customHeight="1" thickBot="1" x14ac:dyDescent="0.45"/>
    <row r="93" spans="3:34" ht="18.45" customHeight="1" thickBot="1" x14ac:dyDescent="0.45">
      <c r="C93" s="220">
        <f>D63</f>
        <v>5.4000000000000003E-3</v>
      </c>
      <c r="D93" s="270" t="s">
        <v>289</v>
      </c>
      <c r="E93" s="255"/>
      <c r="F93" s="255"/>
      <c r="G93" s="255"/>
      <c r="H93" s="255"/>
      <c r="I93" s="255"/>
      <c r="J93" s="255"/>
      <c r="K93" s="255"/>
      <c r="L93" s="255"/>
      <c r="M93" s="255"/>
      <c r="N93" s="255"/>
      <c r="O93" s="255"/>
      <c r="P93" s="258"/>
      <c r="Q93" s="255"/>
      <c r="R93" s="258"/>
    </row>
    <row r="94" spans="3:34" ht="14.6" customHeight="1" thickBot="1" x14ac:dyDescent="0.45"/>
    <row r="95" spans="3:34" ht="17.600000000000001" customHeight="1" thickBot="1" x14ac:dyDescent="0.65">
      <c r="D95" s="337">
        <v>5.4000000000000003E-3</v>
      </c>
      <c r="E95" s="177" t="s">
        <v>593</v>
      </c>
      <c r="F95" s="81"/>
      <c r="G95" s="81"/>
      <c r="H95" s="81"/>
      <c r="I95" s="81"/>
      <c r="J95" s="81"/>
      <c r="K95" s="81"/>
      <c r="L95" s="81"/>
      <c r="M95" s="81"/>
      <c r="N95" s="81"/>
      <c r="O95" s="81"/>
      <c r="P95" s="81"/>
      <c r="Q95" s="81"/>
      <c r="R95" s="81"/>
      <c r="S95" s="81"/>
      <c r="T95" s="81"/>
      <c r="U95" s="81"/>
      <c r="V95" s="81"/>
      <c r="W95" s="81"/>
      <c r="X95" s="81"/>
      <c r="Y95" s="81"/>
      <c r="Z95" s="81"/>
      <c r="AA95" s="81"/>
      <c r="AB95" s="81"/>
      <c r="AC95" s="76"/>
      <c r="AD95" s="76"/>
      <c r="AE95" s="76"/>
      <c r="AF95" s="76"/>
      <c r="AG95" s="77"/>
    </row>
    <row r="96" spans="3:34" ht="16.3" thickBot="1" x14ac:dyDescent="0.45">
      <c r="D96" s="3"/>
      <c r="E96" s="271" t="str">
        <f>IF(D95&gt;D63, " Warning:  The Near and Far Limits of your framed subject space will not satisfy your Desired Final Image Resolution,"&amp;" for the Enlargement Factor and Viewing Distance, you specifed above, but this will allow the shooting of deeper subject spaces at any given f-Number.", IF(D95&lt;D63, " Caution:  You will be striving to record a higher final image resolution than is necessary to satisfiy your Desired Final Image Resolution,"&amp;" for the Enlargement Factor and Viewing Distance you specified above. This will force the use of smaller apertures, and thus, longer exposures.", " Good: You have specified a CoC value that is equal to that which was calculated to satisfy your Desired Final Image Resolution, Enlargement Factor and Viewing Distance, as specifiied above."))</f>
        <v xml:space="preserve"> Good: You have specified a CoC value that is equal to that which was calculated to satisfy your Desired Final Image Resolution, Enlargement Factor and Viewing Distance, as specifiied above.</v>
      </c>
      <c r="F96" s="255"/>
      <c r="G96" s="255"/>
      <c r="H96" s="255"/>
      <c r="I96" s="255"/>
      <c r="J96" s="255"/>
      <c r="K96" s="255"/>
      <c r="L96" s="255"/>
      <c r="M96" s="255"/>
      <c r="N96" s="255"/>
      <c r="O96" s="255"/>
      <c r="P96" s="255"/>
      <c r="Q96" s="255"/>
      <c r="R96" s="255"/>
      <c r="S96" s="255"/>
      <c r="T96" s="255"/>
      <c r="U96" s="255"/>
      <c r="V96" s="255"/>
      <c r="W96" s="255"/>
      <c r="X96" s="255"/>
      <c r="Y96" s="255"/>
      <c r="Z96" s="255"/>
      <c r="AA96" s="255"/>
      <c r="AB96" s="255"/>
      <c r="AC96" s="255"/>
      <c r="AD96" s="255"/>
      <c r="AE96" s="255"/>
      <c r="AF96" s="255"/>
      <c r="AG96" s="258"/>
    </row>
    <row r="97" spans="1:36" x14ac:dyDescent="0.4">
      <c r="C97" s="3"/>
      <c r="D97" s="60"/>
      <c r="AH97" s="88"/>
      <c r="AI97" s="50"/>
    </row>
    <row r="98" spans="1:36" ht="14.6" customHeight="1" x14ac:dyDescent="0.4">
      <c r="A98" s="29"/>
      <c r="B98" s="29"/>
    </row>
    <row r="99" spans="1:36" ht="23.15" x14ac:dyDescent="0.4">
      <c r="A99" s="29"/>
      <c r="B99" s="29"/>
      <c r="C99" s="153" t="s">
        <v>553</v>
      </c>
    </row>
    <row r="100" spans="1:36" ht="6.9" customHeight="1" x14ac:dyDescent="0.4">
      <c r="A100" s="29"/>
      <c r="B100" s="29"/>
      <c r="C100" s="153"/>
    </row>
    <row r="101" spans="1:36" ht="13.85" customHeight="1" x14ac:dyDescent="0.4">
      <c r="A101" s="29"/>
      <c r="B101" s="29"/>
      <c r="C101" s="362" t="s">
        <v>556</v>
      </c>
      <c r="W101" s="6"/>
    </row>
    <row r="102" spans="1:36" ht="4.3" customHeight="1" x14ac:dyDescent="0.4">
      <c r="A102" s="29"/>
      <c r="B102" s="29"/>
      <c r="C102" s="347"/>
      <c r="W102" s="6"/>
    </row>
    <row r="103" spans="1:36" ht="8.15" customHeight="1" x14ac:dyDescent="0.4">
      <c r="A103" s="29"/>
      <c r="B103" s="29"/>
      <c r="C103" s="3"/>
      <c r="D103" s="80"/>
      <c r="W103" s="6"/>
    </row>
    <row r="104" spans="1:36" ht="8.15" customHeight="1" thickBot="1" x14ac:dyDescent="0.45">
      <c r="A104" s="29"/>
      <c r="B104" s="29"/>
      <c r="C104" s="3"/>
      <c r="D104" s="80"/>
      <c r="W104" s="6"/>
    </row>
    <row r="105" spans="1:36" ht="5.6" customHeight="1" thickBot="1" x14ac:dyDescent="0.45">
      <c r="A105" s="29"/>
      <c r="B105" s="103"/>
      <c r="C105" s="70"/>
      <c r="D105" s="101"/>
      <c r="E105" s="70"/>
      <c r="F105" s="70"/>
      <c r="G105" s="70"/>
      <c r="H105" s="70"/>
      <c r="I105" s="70"/>
      <c r="J105" s="70"/>
      <c r="K105" s="70"/>
      <c r="L105" s="70"/>
      <c r="M105" s="70"/>
      <c r="N105" s="70"/>
      <c r="O105" s="70"/>
      <c r="P105" s="70"/>
      <c r="Q105" s="70"/>
      <c r="R105" s="70"/>
      <c r="S105" s="70"/>
      <c r="T105" s="70"/>
      <c r="U105" s="70"/>
      <c r="V105" s="70"/>
      <c r="W105" s="70"/>
      <c r="X105" s="70"/>
      <c r="Y105" s="70"/>
      <c r="Z105" s="70"/>
      <c r="AA105" s="70"/>
      <c r="AB105" s="70"/>
      <c r="AC105" s="70"/>
      <c r="AD105" s="70"/>
      <c r="AE105" s="70"/>
      <c r="AF105" s="70"/>
      <c r="AG105" s="70"/>
      <c r="AH105" s="71"/>
    </row>
    <row r="106" spans="1:36" ht="18.45" thickBot="1" x14ac:dyDescent="0.5">
      <c r="A106" s="29"/>
      <c r="B106" s="104"/>
      <c r="C106" s="109"/>
      <c r="T106" s="352" t="s">
        <v>554</v>
      </c>
      <c r="U106" s="53">
        <f>$D$95</f>
        <v>5.4000000000000003E-3</v>
      </c>
      <c r="W106" s="49"/>
      <c r="X106" s="49"/>
      <c r="Y106" s="49"/>
      <c r="Z106" s="49"/>
      <c r="AA106" s="49"/>
      <c r="AB106" s="49"/>
      <c r="AC106" s="49"/>
      <c r="AD106" s="49"/>
      <c r="AE106" s="49"/>
      <c r="AF106" s="353" t="s">
        <v>555</v>
      </c>
      <c r="AG106" s="32">
        <f>$D$71</f>
        <v>7.97736791177622</v>
      </c>
      <c r="AH106" s="72"/>
      <c r="AJ106" s="334"/>
    </row>
    <row r="107" spans="1:36" ht="5.6" customHeight="1" thickBot="1" x14ac:dyDescent="0.45">
      <c r="A107" s="29"/>
      <c r="B107" s="104"/>
      <c r="C107" s="73"/>
      <c r="D107" s="60"/>
      <c r="E107" s="36"/>
      <c r="AH107" s="72"/>
    </row>
    <row r="108" spans="1:36" ht="15" customHeight="1" thickBot="1" x14ac:dyDescent="0.45">
      <c r="A108" s="29"/>
      <c r="B108" s="104"/>
      <c r="C108" s="22" t="s">
        <v>44</v>
      </c>
      <c r="D108" s="22" t="s">
        <v>44</v>
      </c>
      <c r="E108" s="90" t="s">
        <v>40</v>
      </c>
      <c r="F108" s="91" t="s">
        <v>40</v>
      </c>
      <c r="G108" s="92" t="s">
        <v>43</v>
      </c>
      <c r="H108" s="93"/>
      <c r="I108" s="93"/>
      <c r="J108" s="93"/>
      <c r="K108" s="93"/>
      <c r="L108" s="93"/>
      <c r="M108" s="93"/>
      <c r="N108" s="93"/>
      <c r="O108" s="93"/>
      <c r="P108" s="93"/>
      <c r="Q108" s="93"/>
      <c r="R108" s="93"/>
      <c r="S108" s="93"/>
      <c r="T108" s="93"/>
      <c r="U108" s="93"/>
      <c r="V108" s="93"/>
      <c r="W108" s="93"/>
      <c r="X108" s="93"/>
      <c r="Y108" s="93"/>
      <c r="Z108" s="93"/>
      <c r="AA108" s="93"/>
      <c r="AB108" s="93"/>
      <c r="AC108" s="93"/>
      <c r="AD108" s="93"/>
      <c r="AE108" s="93"/>
      <c r="AF108" s="93"/>
      <c r="AG108" s="94"/>
      <c r="AH108" s="72"/>
    </row>
    <row r="109" spans="1:36" ht="15" thickBot="1" x14ac:dyDescent="0.45">
      <c r="A109" s="29"/>
      <c r="B109" s="104"/>
      <c r="C109" s="332" t="s">
        <v>41</v>
      </c>
      <c r="D109" s="333" t="s">
        <v>42</v>
      </c>
      <c r="E109" s="322" t="s">
        <v>41</v>
      </c>
      <c r="F109" s="346" t="s">
        <v>42</v>
      </c>
      <c r="G109" s="354">
        <v>9</v>
      </c>
      <c r="H109" s="355">
        <v>10</v>
      </c>
      <c r="I109" s="355">
        <v>11</v>
      </c>
      <c r="J109" s="355">
        <v>12</v>
      </c>
      <c r="K109" s="355">
        <v>13</v>
      </c>
      <c r="L109" s="355">
        <v>14</v>
      </c>
      <c r="M109" s="355">
        <v>15</v>
      </c>
      <c r="N109" s="355">
        <v>16</v>
      </c>
      <c r="O109" s="355">
        <v>17</v>
      </c>
      <c r="P109" s="355">
        <v>18</v>
      </c>
      <c r="Q109" s="355">
        <v>19</v>
      </c>
      <c r="R109" s="355">
        <v>20</v>
      </c>
      <c r="S109" s="355">
        <v>21</v>
      </c>
      <c r="T109" s="355">
        <v>22</v>
      </c>
      <c r="U109" s="355">
        <v>23</v>
      </c>
      <c r="V109" s="355">
        <v>24</v>
      </c>
      <c r="W109" s="355">
        <v>25</v>
      </c>
      <c r="X109" s="355">
        <v>26</v>
      </c>
      <c r="Y109" s="355">
        <v>27</v>
      </c>
      <c r="Z109" s="355">
        <v>28</v>
      </c>
      <c r="AA109" s="355">
        <v>29</v>
      </c>
      <c r="AB109" s="355">
        <v>30</v>
      </c>
      <c r="AC109" s="355">
        <v>31</v>
      </c>
      <c r="AD109" s="355">
        <v>32</v>
      </c>
      <c r="AE109" s="355">
        <v>33</v>
      </c>
      <c r="AF109" s="355">
        <v>34</v>
      </c>
      <c r="AG109" s="356">
        <v>35</v>
      </c>
      <c r="AH109" s="72"/>
    </row>
    <row r="110" spans="1:36" x14ac:dyDescent="0.4">
      <c r="A110" s="29"/>
      <c r="B110" s="104"/>
      <c r="C110" s="272">
        <f>E110*3.28084</f>
        <v>0.410105</v>
      </c>
      <c r="D110" s="273">
        <f>F110*3.28084</f>
        <v>0.82020999999999999</v>
      </c>
      <c r="E110" s="323">
        <f>0.5*F110</f>
        <v>0.125</v>
      </c>
      <c r="F110" s="324">
        <v>0.25</v>
      </c>
      <c r="G110" s="95" t="str">
        <f t="shared" ref="G110:P119" si="0">IF(((10000-$C110)/$C110/10000/2*(G$109^2/$U$106)/304.8)&gt;(1.4142*$D$71),"D",IF(((10000-$C110)/$C110/10000/2*(G$109^2/$U$106)/304.8)&gt;(28.5*1.061231),"32.0",IF(((10000-$C110)/$C110/10000/2*(G$109^2/$U$106)/304.8)&gt;(25.4*1.061231),"28.5",IF(((10000-$C110)/$C110/10000/2*(G$109^2/$U$106)/304.8)&gt;(22.6*1.061231),"25.4",IF(((10000-$C110)/$C110/10000/2*(G$109^2/$U$106)/304.8)&gt;(20.2*1.061231),"22.6",IF(((10000-$C110)/$C110/10000/2*(G$109^2/$U$106)/304.8)&gt;(18*1.061231),"20.2",IF(((10000-$C110)/$C110/10000/2*(G$109^2/$U$106)/304.8)&gt;(16*1.061231),"18.0",IF(((10000-$C110)/$C110/10000/2*(G$109^2/$U$106)/304.8)&gt;(14.3*1.061231),"16.0",IF(((10000-$C110)/$C110/10000/2*(G$109^2/$U$106)/304.8)&gt;(12.7*1.061231),"14.3",IF(((10000-$C110)/$C110/10000/2*(G$109^2/$U$106)/304.8)&gt;(11.3*1.061231),"12.7",IF(((10000-$C110)/$C110/10000/2*(G$109^2/$U$106)/304.8)&gt;(10.1*1.061231),"11.3",IF(((10000-$C110)/$C110/10000/2*(G$109^2/$U$106)/304.8)&gt;(9*1.061231),"10.1",IF(((10000-$C110)/$C110/10000/2*(G$109^2/$U$106)/304.8)&gt;(8*1.061231),"9.0",IF(((10000-$C110)/$C110/10000/2*(G$109^2/$U$106)/304.8)&gt;(7.1*1.061231),"8.0",IF(((10000-$C110)/$C110/10000/2*(G$109^2/$U$106)/304.8)&gt;(6.3*1.061231),"7.1",IF(((10000-$C110)/$C110/10000/2*(G$109^2/$U$106)/304.8)&gt;(5.7*1.061231),"6.3",IF(((10000-$C110)/$C110/10000/2*(G$109^2/$U$106)/304.8)&gt;(5*1.061231),"5.7",IF(((10000-$C110)/$C110/10000/2*(G$109^2/$U$106)/304.8)&gt;(4.5*1.061231),"5.0",IF(((10000-$C110)/$C110/10000/2*(G$109^2/$U$106)/304.8)&gt;(4*1.061231),"4.5",IF(((10000-$C110)/$C110/10000/2*(G$109^2/$U$106)/304.8)&gt;(3.6*1.061231),"4.0",IF(((10000-$C110)/$C110/10000/2*(G$109^2/$U$106)/304.8)&gt;(3.2*1.061231),"3.6",IF(((10000-$C110)/$C110/10000/2*(G$109^2/$U$106)/304.8)&gt;(2.8*1.061231),"3.2",IF(((10000-$C110)/$C110/10000/2*(G$109^2/$U$106)/304.8)&gt;(2.5*1.061231),"2.8",IF(((10000-$C110)/$C110/10000/2*(G$109^2/$U$106)/304.8)&gt;(2.2*1.061231),"2.5",IF(((10000-$C110)/$C110/10000/2*(G$109^2/$U$106)/304.8)&gt;(2*1.061231),"2.2",IF(((10000-$C110)/$C110/10000/2*(G$109^2/$U$106)/304.8)&gt;(1.8*1.061231),"2.0",IF(((10000-$C110)/$C110/10000/2*(G$109^2/$U$106)/304.8)&gt;(1.6*1.061231),"1.8",IF(((10000-$C110)/$C110/10000/2*(G$109^2/$U$106)/304.8)&gt;(1.4*1.061231),"1.6",IF(((10000-$C110)/$C110/10000/2*(G$109^2/$U$106)/304.8)&gt;(1.3*1.061231),"1.4",IF(((10000-$C110)/$C110/10000/2*(G$109^2/$U$106)/304.8)&gt;(1.1*1.061231),"1.3",IF(((10000-$C110)/$C110/10000/2*(G$109^2/$U$106)/304.8)&gt;(1*1.061231),"1.1",(10000-$C110)/$C110/10000/2*(G$109^2/$U$106)/304.8)))))))))))))))))))))))))))))))</f>
        <v>D</v>
      </c>
      <c r="H110" s="95" t="str">
        <f t="shared" si="0"/>
        <v>D</v>
      </c>
      <c r="I110" s="95" t="str">
        <f t="shared" si="0"/>
        <v>D</v>
      </c>
      <c r="J110" s="95" t="str">
        <f t="shared" si="0"/>
        <v>D</v>
      </c>
      <c r="K110" s="95" t="str">
        <f t="shared" si="0"/>
        <v>D</v>
      </c>
      <c r="L110" s="95" t="str">
        <f t="shared" si="0"/>
        <v>D</v>
      </c>
      <c r="M110" s="95" t="str">
        <f t="shared" si="0"/>
        <v>D</v>
      </c>
      <c r="N110" s="95" t="str">
        <f t="shared" si="0"/>
        <v>D</v>
      </c>
      <c r="O110" s="95" t="str">
        <f t="shared" si="0"/>
        <v>D</v>
      </c>
      <c r="P110" s="95" t="str">
        <f t="shared" si="0"/>
        <v>D</v>
      </c>
      <c r="Q110" s="95" t="str">
        <f t="shared" ref="Q110:Z119" si="1">IF(((10000-$C110)/$C110/10000/2*(Q$109^2/$U$106)/304.8)&gt;(1.4142*$D$71),"D",IF(((10000-$C110)/$C110/10000/2*(Q$109^2/$U$106)/304.8)&gt;(28.5*1.061231),"32.0",IF(((10000-$C110)/$C110/10000/2*(Q$109^2/$U$106)/304.8)&gt;(25.4*1.061231),"28.5",IF(((10000-$C110)/$C110/10000/2*(Q$109^2/$U$106)/304.8)&gt;(22.6*1.061231),"25.4",IF(((10000-$C110)/$C110/10000/2*(Q$109^2/$U$106)/304.8)&gt;(20.2*1.061231),"22.6",IF(((10000-$C110)/$C110/10000/2*(Q$109^2/$U$106)/304.8)&gt;(18*1.061231),"20.2",IF(((10000-$C110)/$C110/10000/2*(Q$109^2/$U$106)/304.8)&gt;(16*1.061231),"18.0",IF(((10000-$C110)/$C110/10000/2*(Q$109^2/$U$106)/304.8)&gt;(14.3*1.061231),"16.0",IF(((10000-$C110)/$C110/10000/2*(Q$109^2/$U$106)/304.8)&gt;(12.7*1.061231),"14.3",IF(((10000-$C110)/$C110/10000/2*(Q$109^2/$U$106)/304.8)&gt;(11.3*1.061231),"12.7",IF(((10000-$C110)/$C110/10000/2*(Q$109^2/$U$106)/304.8)&gt;(10.1*1.061231),"11.3",IF(((10000-$C110)/$C110/10000/2*(Q$109^2/$U$106)/304.8)&gt;(9*1.061231),"10.1",IF(((10000-$C110)/$C110/10000/2*(Q$109^2/$U$106)/304.8)&gt;(8*1.061231),"9.0",IF(((10000-$C110)/$C110/10000/2*(Q$109^2/$U$106)/304.8)&gt;(7.1*1.061231),"8.0",IF(((10000-$C110)/$C110/10000/2*(Q$109^2/$U$106)/304.8)&gt;(6.3*1.061231),"7.1",IF(((10000-$C110)/$C110/10000/2*(Q$109^2/$U$106)/304.8)&gt;(5.7*1.061231),"6.3",IF(((10000-$C110)/$C110/10000/2*(Q$109^2/$U$106)/304.8)&gt;(5*1.061231),"5.7",IF(((10000-$C110)/$C110/10000/2*(Q$109^2/$U$106)/304.8)&gt;(4.5*1.061231),"5.0",IF(((10000-$C110)/$C110/10000/2*(Q$109^2/$U$106)/304.8)&gt;(4*1.061231),"4.5",IF(((10000-$C110)/$C110/10000/2*(Q$109^2/$U$106)/304.8)&gt;(3.6*1.061231),"4.0",IF(((10000-$C110)/$C110/10000/2*(Q$109^2/$U$106)/304.8)&gt;(3.2*1.061231),"3.6",IF(((10000-$C110)/$C110/10000/2*(Q$109^2/$U$106)/304.8)&gt;(2.8*1.061231),"3.2",IF(((10000-$C110)/$C110/10000/2*(Q$109^2/$U$106)/304.8)&gt;(2.5*1.061231),"2.8",IF(((10000-$C110)/$C110/10000/2*(Q$109^2/$U$106)/304.8)&gt;(2.2*1.061231),"2.5",IF(((10000-$C110)/$C110/10000/2*(Q$109^2/$U$106)/304.8)&gt;(2*1.061231),"2.2",IF(((10000-$C110)/$C110/10000/2*(Q$109^2/$U$106)/304.8)&gt;(1.8*1.061231),"2.0",IF(((10000-$C110)/$C110/10000/2*(Q$109^2/$U$106)/304.8)&gt;(1.6*1.061231),"1.8",IF(((10000-$C110)/$C110/10000/2*(Q$109^2/$U$106)/304.8)&gt;(1.4*1.061231),"1.6",IF(((10000-$C110)/$C110/10000/2*(Q$109^2/$U$106)/304.8)&gt;(1.3*1.061231),"1.4",IF(((10000-$C110)/$C110/10000/2*(Q$109^2/$U$106)/304.8)&gt;(1.1*1.061231),"1.3",IF(((10000-$C110)/$C110/10000/2*(Q$109^2/$U$106)/304.8)&gt;(1*1.061231),"1.1",(10000-$C110)/$C110/10000/2*(Q$109^2/$U$106)/304.8)))))))))))))))))))))))))))))))</f>
        <v>D</v>
      </c>
      <c r="R110" s="95" t="str">
        <f t="shared" si="1"/>
        <v>D</v>
      </c>
      <c r="S110" s="95" t="str">
        <f t="shared" si="1"/>
        <v>D</v>
      </c>
      <c r="T110" s="95" t="str">
        <f t="shared" si="1"/>
        <v>D</v>
      </c>
      <c r="U110" s="95" t="str">
        <f t="shared" si="1"/>
        <v>D</v>
      </c>
      <c r="V110" s="95" t="str">
        <f t="shared" si="1"/>
        <v>D</v>
      </c>
      <c r="W110" s="95" t="str">
        <f t="shared" si="1"/>
        <v>D</v>
      </c>
      <c r="X110" s="95" t="str">
        <f t="shared" si="1"/>
        <v>D</v>
      </c>
      <c r="Y110" s="95" t="str">
        <f t="shared" si="1"/>
        <v>D</v>
      </c>
      <c r="Z110" s="95" t="str">
        <f t="shared" si="1"/>
        <v>D</v>
      </c>
      <c r="AA110" s="95" t="str">
        <f t="shared" ref="AA110:AG119" si="2">IF(((10000-$C110)/$C110/10000/2*(AA$109^2/$U$106)/304.8)&gt;(1.4142*$D$71),"D",IF(((10000-$C110)/$C110/10000/2*(AA$109^2/$U$106)/304.8)&gt;(28.5*1.061231),"32.0",IF(((10000-$C110)/$C110/10000/2*(AA$109^2/$U$106)/304.8)&gt;(25.4*1.061231),"28.5",IF(((10000-$C110)/$C110/10000/2*(AA$109^2/$U$106)/304.8)&gt;(22.6*1.061231),"25.4",IF(((10000-$C110)/$C110/10000/2*(AA$109^2/$U$106)/304.8)&gt;(20.2*1.061231),"22.6",IF(((10000-$C110)/$C110/10000/2*(AA$109^2/$U$106)/304.8)&gt;(18*1.061231),"20.2",IF(((10000-$C110)/$C110/10000/2*(AA$109^2/$U$106)/304.8)&gt;(16*1.061231),"18.0",IF(((10000-$C110)/$C110/10000/2*(AA$109^2/$U$106)/304.8)&gt;(14.3*1.061231),"16.0",IF(((10000-$C110)/$C110/10000/2*(AA$109^2/$U$106)/304.8)&gt;(12.7*1.061231),"14.3",IF(((10000-$C110)/$C110/10000/2*(AA$109^2/$U$106)/304.8)&gt;(11.3*1.061231),"12.7",IF(((10000-$C110)/$C110/10000/2*(AA$109^2/$U$106)/304.8)&gt;(10.1*1.061231),"11.3",IF(((10000-$C110)/$C110/10000/2*(AA$109^2/$U$106)/304.8)&gt;(9*1.061231),"10.1",IF(((10000-$C110)/$C110/10000/2*(AA$109^2/$U$106)/304.8)&gt;(8*1.061231),"9.0",IF(((10000-$C110)/$C110/10000/2*(AA$109^2/$U$106)/304.8)&gt;(7.1*1.061231),"8.0",IF(((10000-$C110)/$C110/10000/2*(AA$109^2/$U$106)/304.8)&gt;(6.3*1.061231),"7.1",IF(((10000-$C110)/$C110/10000/2*(AA$109^2/$U$106)/304.8)&gt;(5.7*1.061231),"6.3",IF(((10000-$C110)/$C110/10000/2*(AA$109^2/$U$106)/304.8)&gt;(5*1.061231),"5.7",IF(((10000-$C110)/$C110/10000/2*(AA$109^2/$U$106)/304.8)&gt;(4.5*1.061231),"5.0",IF(((10000-$C110)/$C110/10000/2*(AA$109^2/$U$106)/304.8)&gt;(4*1.061231),"4.5",IF(((10000-$C110)/$C110/10000/2*(AA$109^2/$U$106)/304.8)&gt;(3.6*1.061231),"4.0",IF(((10000-$C110)/$C110/10000/2*(AA$109^2/$U$106)/304.8)&gt;(3.2*1.061231),"3.6",IF(((10000-$C110)/$C110/10000/2*(AA$109^2/$U$106)/304.8)&gt;(2.8*1.061231),"3.2",IF(((10000-$C110)/$C110/10000/2*(AA$109^2/$U$106)/304.8)&gt;(2.5*1.061231),"2.8",IF(((10000-$C110)/$C110/10000/2*(AA$109^2/$U$106)/304.8)&gt;(2.2*1.061231),"2.5",IF(((10000-$C110)/$C110/10000/2*(AA$109^2/$U$106)/304.8)&gt;(2*1.061231),"2.2",IF(((10000-$C110)/$C110/10000/2*(AA$109^2/$U$106)/304.8)&gt;(1.8*1.061231),"2.0",IF(((10000-$C110)/$C110/10000/2*(AA$109^2/$U$106)/304.8)&gt;(1.6*1.061231),"1.8",IF(((10000-$C110)/$C110/10000/2*(AA$109^2/$U$106)/304.8)&gt;(1.4*1.061231),"1.6",IF(((10000-$C110)/$C110/10000/2*(AA$109^2/$U$106)/304.8)&gt;(1.3*1.061231),"1.4",IF(((10000-$C110)/$C110/10000/2*(AA$109^2/$U$106)/304.8)&gt;(1.1*1.061231),"1.3",IF(((10000-$C110)/$C110/10000/2*(AA$109^2/$U$106)/304.8)&gt;(1*1.061231),"1.1",(10000-$C110)/$C110/10000/2*(AA$109^2/$U$106)/304.8)))))))))))))))))))))))))))))))</f>
        <v>D</v>
      </c>
      <c r="AB110" s="95" t="str">
        <f t="shared" si="2"/>
        <v>D</v>
      </c>
      <c r="AC110" s="95" t="str">
        <f t="shared" si="2"/>
        <v>D</v>
      </c>
      <c r="AD110" s="95" t="str">
        <f t="shared" si="2"/>
        <v>D</v>
      </c>
      <c r="AE110" s="95" t="str">
        <f t="shared" si="2"/>
        <v>D</v>
      </c>
      <c r="AF110" s="95" t="str">
        <f t="shared" si="2"/>
        <v>D</v>
      </c>
      <c r="AG110" s="95" t="str">
        <f t="shared" si="2"/>
        <v>D</v>
      </c>
      <c r="AH110" s="72"/>
    </row>
    <row r="111" spans="1:36" x14ac:dyDescent="0.4">
      <c r="A111" s="29"/>
      <c r="B111" s="104"/>
      <c r="C111" s="328">
        <f t="shared" ref="C111:D134" si="3">E111*3.28084</f>
        <v>0.82020999999999999</v>
      </c>
      <c r="D111" s="329">
        <f t="shared" si="3"/>
        <v>1.64042</v>
      </c>
      <c r="E111" s="323">
        <f t="shared" ref="E111:E174" si="4">0.5*F111</f>
        <v>0.25</v>
      </c>
      <c r="F111" s="324">
        <v>0.5</v>
      </c>
      <c r="G111" s="95" t="str">
        <f t="shared" si="0"/>
        <v>D</v>
      </c>
      <c r="H111" s="95" t="str">
        <f t="shared" si="0"/>
        <v>D</v>
      </c>
      <c r="I111" s="95" t="str">
        <f t="shared" si="0"/>
        <v>D</v>
      </c>
      <c r="J111" s="95" t="str">
        <f t="shared" si="0"/>
        <v>D</v>
      </c>
      <c r="K111" s="95" t="str">
        <f t="shared" si="0"/>
        <v>D</v>
      </c>
      <c r="L111" s="95" t="str">
        <f t="shared" si="0"/>
        <v>D</v>
      </c>
      <c r="M111" s="95" t="str">
        <f t="shared" si="0"/>
        <v>D</v>
      </c>
      <c r="N111" s="95" t="str">
        <f t="shared" si="0"/>
        <v>D</v>
      </c>
      <c r="O111" s="95" t="str">
        <f t="shared" si="0"/>
        <v>D</v>
      </c>
      <c r="P111" s="95" t="str">
        <f t="shared" si="0"/>
        <v>D</v>
      </c>
      <c r="Q111" s="95" t="str">
        <f t="shared" si="1"/>
        <v>D</v>
      </c>
      <c r="R111" s="95" t="str">
        <f t="shared" si="1"/>
        <v>D</v>
      </c>
      <c r="S111" s="95" t="str">
        <f t="shared" si="1"/>
        <v>D</v>
      </c>
      <c r="T111" s="95" t="str">
        <f t="shared" si="1"/>
        <v>D</v>
      </c>
      <c r="U111" s="95" t="str">
        <f t="shared" si="1"/>
        <v>D</v>
      </c>
      <c r="V111" s="95" t="str">
        <f t="shared" si="1"/>
        <v>D</v>
      </c>
      <c r="W111" s="95" t="str">
        <f t="shared" si="1"/>
        <v>D</v>
      </c>
      <c r="X111" s="95" t="str">
        <f t="shared" si="1"/>
        <v>D</v>
      </c>
      <c r="Y111" s="95" t="str">
        <f t="shared" si="1"/>
        <v>D</v>
      </c>
      <c r="Z111" s="95" t="str">
        <f t="shared" si="1"/>
        <v>D</v>
      </c>
      <c r="AA111" s="95" t="str">
        <f t="shared" si="2"/>
        <v>D</v>
      </c>
      <c r="AB111" s="95" t="str">
        <f t="shared" si="2"/>
        <v>D</v>
      </c>
      <c r="AC111" s="95" t="str">
        <f t="shared" si="2"/>
        <v>D</v>
      </c>
      <c r="AD111" s="95" t="str">
        <f t="shared" si="2"/>
        <v>D</v>
      </c>
      <c r="AE111" s="95" t="str">
        <f t="shared" si="2"/>
        <v>D</v>
      </c>
      <c r="AF111" s="95" t="str">
        <f t="shared" si="2"/>
        <v>D</v>
      </c>
      <c r="AG111" s="95" t="str">
        <f t="shared" si="2"/>
        <v>D</v>
      </c>
      <c r="AH111" s="72"/>
    </row>
    <row r="112" spans="1:36" x14ac:dyDescent="0.4">
      <c r="A112" s="29"/>
      <c r="B112" s="104"/>
      <c r="C112" s="328">
        <f t="shared" si="3"/>
        <v>1.230315</v>
      </c>
      <c r="D112" s="329">
        <f t="shared" si="3"/>
        <v>2.4606300000000001</v>
      </c>
      <c r="E112" s="323">
        <f t="shared" si="4"/>
        <v>0.375</v>
      </c>
      <c r="F112" s="324">
        <v>0.75</v>
      </c>
      <c r="G112" s="95" t="str">
        <f t="shared" si="0"/>
        <v>D</v>
      </c>
      <c r="H112" s="95" t="str">
        <f t="shared" si="0"/>
        <v>D</v>
      </c>
      <c r="I112" s="95" t="str">
        <f t="shared" si="0"/>
        <v>D</v>
      </c>
      <c r="J112" s="95" t="str">
        <f t="shared" si="0"/>
        <v>D</v>
      </c>
      <c r="K112" s="95" t="str">
        <f t="shared" si="0"/>
        <v>D</v>
      </c>
      <c r="L112" s="95" t="str">
        <f t="shared" si="0"/>
        <v>D</v>
      </c>
      <c r="M112" s="95" t="str">
        <f t="shared" si="0"/>
        <v>D</v>
      </c>
      <c r="N112" s="95" t="str">
        <f t="shared" si="0"/>
        <v>D</v>
      </c>
      <c r="O112" s="95" t="str">
        <f t="shared" si="0"/>
        <v>D</v>
      </c>
      <c r="P112" s="95" t="str">
        <f t="shared" si="0"/>
        <v>D</v>
      </c>
      <c r="Q112" s="95" t="str">
        <f t="shared" si="1"/>
        <v>D</v>
      </c>
      <c r="R112" s="95" t="str">
        <f t="shared" si="1"/>
        <v>D</v>
      </c>
      <c r="S112" s="95" t="str">
        <f t="shared" si="1"/>
        <v>D</v>
      </c>
      <c r="T112" s="95" t="str">
        <f t="shared" si="1"/>
        <v>D</v>
      </c>
      <c r="U112" s="95" t="str">
        <f t="shared" si="1"/>
        <v>D</v>
      </c>
      <c r="V112" s="95" t="str">
        <f t="shared" si="1"/>
        <v>D</v>
      </c>
      <c r="W112" s="95" t="str">
        <f t="shared" si="1"/>
        <v>D</v>
      </c>
      <c r="X112" s="95" t="str">
        <f t="shared" si="1"/>
        <v>D</v>
      </c>
      <c r="Y112" s="95" t="str">
        <f t="shared" si="1"/>
        <v>D</v>
      </c>
      <c r="Z112" s="95" t="str">
        <f t="shared" si="1"/>
        <v>D</v>
      </c>
      <c r="AA112" s="95" t="str">
        <f t="shared" si="2"/>
        <v>D</v>
      </c>
      <c r="AB112" s="95" t="str">
        <f t="shared" si="2"/>
        <v>D</v>
      </c>
      <c r="AC112" s="95" t="str">
        <f t="shared" si="2"/>
        <v>D</v>
      </c>
      <c r="AD112" s="95" t="str">
        <f t="shared" si="2"/>
        <v>D</v>
      </c>
      <c r="AE112" s="95" t="str">
        <f t="shared" si="2"/>
        <v>D</v>
      </c>
      <c r="AF112" s="95" t="str">
        <f t="shared" si="2"/>
        <v>D</v>
      </c>
      <c r="AG112" s="95" t="str">
        <f t="shared" si="2"/>
        <v>D</v>
      </c>
      <c r="AH112" s="72"/>
    </row>
    <row r="113" spans="1:34" x14ac:dyDescent="0.4">
      <c r="A113" s="29"/>
      <c r="B113" s="104"/>
      <c r="C113" s="328">
        <f t="shared" si="3"/>
        <v>1.64042</v>
      </c>
      <c r="D113" s="329">
        <f t="shared" si="3"/>
        <v>3.28084</v>
      </c>
      <c r="E113" s="323">
        <f t="shared" si="4"/>
        <v>0.5</v>
      </c>
      <c r="F113" s="324">
        <v>1</v>
      </c>
      <c r="G113" s="95" t="str">
        <f t="shared" si="0"/>
        <v>D</v>
      </c>
      <c r="H113" s="95" t="str">
        <f t="shared" si="0"/>
        <v>D</v>
      </c>
      <c r="I113" s="95" t="str">
        <f t="shared" si="0"/>
        <v>D</v>
      </c>
      <c r="J113" s="95" t="str">
        <f t="shared" si="0"/>
        <v>D</v>
      </c>
      <c r="K113" s="95" t="str">
        <f t="shared" si="0"/>
        <v>D</v>
      </c>
      <c r="L113" s="95" t="str">
        <f t="shared" si="0"/>
        <v>D</v>
      </c>
      <c r="M113" s="95" t="str">
        <f t="shared" si="0"/>
        <v>D</v>
      </c>
      <c r="N113" s="95" t="str">
        <f t="shared" si="0"/>
        <v>D</v>
      </c>
      <c r="O113" s="95" t="str">
        <f t="shared" si="0"/>
        <v>D</v>
      </c>
      <c r="P113" s="95" t="str">
        <f t="shared" si="0"/>
        <v>D</v>
      </c>
      <c r="Q113" s="95" t="str">
        <f t="shared" si="1"/>
        <v>D</v>
      </c>
      <c r="R113" s="95" t="str">
        <f t="shared" si="1"/>
        <v>D</v>
      </c>
      <c r="S113" s="95" t="str">
        <f t="shared" si="1"/>
        <v>D</v>
      </c>
      <c r="T113" s="95" t="str">
        <f t="shared" si="1"/>
        <v>D</v>
      </c>
      <c r="U113" s="95" t="str">
        <f t="shared" si="1"/>
        <v>D</v>
      </c>
      <c r="V113" s="95" t="str">
        <f t="shared" si="1"/>
        <v>D</v>
      </c>
      <c r="W113" s="95" t="str">
        <f t="shared" si="1"/>
        <v>D</v>
      </c>
      <c r="X113" s="95" t="str">
        <f t="shared" si="1"/>
        <v>D</v>
      </c>
      <c r="Y113" s="95" t="str">
        <f t="shared" si="1"/>
        <v>D</v>
      </c>
      <c r="Z113" s="95" t="str">
        <f t="shared" si="1"/>
        <v>D</v>
      </c>
      <c r="AA113" s="95" t="str">
        <f t="shared" si="2"/>
        <v>D</v>
      </c>
      <c r="AB113" s="95" t="str">
        <f t="shared" si="2"/>
        <v>D</v>
      </c>
      <c r="AC113" s="95" t="str">
        <f t="shared" si="2"/>
        <v>D</v>
      </c>
      <c r="AD113" s="95" t="str">
        <f t="shared" si="2"/>
        <v>D</v>
      </c>
      <c r="AE113" s="95" t="str">
        <f t="shared" si="2"/>
        <v>D</v>
      </c>
      <c r="AF113" s="95" t="str">
        <f t="shared" si="2"/>
        <v>D</v>
      </c>
      <c r="AG113" s="95" t="str">
        <f t="shared" si="2"/>
        <v>D</v>
      </c>
      <c r="AH113" s="72"/>
    </row>
    <row r="114" spans="1:34" x14ac:dyDescent="0.4">
      <c r="A114" s="29"/>
      <c r="B114" s="104"/>
      <c r="C114" s="328">
        <f t="shared" si="3"/>
        <v>2.0505249999999999</v>
      </c>
      <c r="D114" s="329">
        <f t="shared" si="3"/>
        <v>4.1010499999999999</v>
      </c>
      <c r="E114" s="323">
        <f t="shared" si="4"/>
        <v>0.625</v>
      </c>
      <c r="F114" s="324">
        <v>1.25</v>
      </c>
      <c r="G114" s="95" t="str">
        <f t="shared" si="0"/>
        <v>D</v>
      </c>
      <c r="H114" s="95" t="str">
        <f t="shared" si="0"/>
        <v>D</v>
      </c>
      <c r="I114" s="95" t="str">
        <f t="shared" si="0"/>
        <v>D</v>
      </c>
      <c r="J114" s="95" t="str">
        <f t="shared" si="0"/>
        <v>D</v>
      </c>
      <c r="K114" s="95" t="str">
        <f t="shared" si="0"/>
        <v>D</v>
      </c>
      <c r="L114" s="95" t="str">
        <f t="shared" si="0"/>
        <v>D</v>
      </c>
      <c r="M114" s="95" t="str">
        <f t="shared" si="0"/>
        <v>D</v>
      </c>
      <c r="N114" s="95" t="str">
        <f t="shared" si="0"/>
        <v>D</v>
      </c>
      <c r="O114" s="95" t="str">
        <f t="shared" si="0"/>
        <v>D</v>
      </c>
      <c r="P114" s="95" t="str">
        <f t="shared" si="0"/>
        <v>D</v>
      </c>
      <c r="Q114" s="95" t="str">
        <f t="shared" si="1"/>
        <v>D</v>
      </c>
      <c r="R114" s="95" t="str">
        <f t="shared" si="1"/>
        <v>D</v>
      </c>
      <c r="S114" s="95" t="str">
        <f t="shared" si="1"/>
        <v>D</v>
      </c>
      <c r="T114" s="95" t="str">
        <f t="shared" si="1"/>
        <v>D</v>
      </c>
      <c r="U114" s="95" t="str">
        <f t="shared" si="1"/>
        <v>D</v>
      </c>
      <c r="V114" s="95" t="str">
        <f t="shared" si="1"/>
        <v>D</v>
      </c>
      <c r="W114" s="95" t="str">
        <f t="shared" si="1"/>
        <v>D</v>
      </c>
      <c r="X114" s="95" t="str">
        <f t="shared" si="1"/>
        <v>D</v>
      </c>
      <c r="Y114" s="95" t="str">
        <f t="shared" si="1"/>
        <v>D</v>
      </c>
      <c r="Z114" s="95" t="str">
        <f t="shared" si="1"/>
        <v>D</v>
      </c>
      <c r="AA114" s="95" t="str">
        <f t="shared" si="2"/>
        <v>D</v>
      </c>
      <c r="AB114" s="95" t="str">
        <f t="shared" si="2"/>
        <v>D</v>
      </c>
      <c r="AC114" s="95" t="str">
        <f t="shared" si="2"/>
        <v>D</v>
      </c>
      <c r="AD114" s="95" t="str">
        <f t="shared" si="2"/>
        <v>D</v>
      </c>
      <c r="AE114" s="95" t="str">
        <f t="shared" si="2"/>
        <v>D</v>
      </c>
      <c r="AF114" s="95" t="str">
        <f t="shared" si="2"/>
        <v>D</v>
      </c>
      <c r="AG114" s="95" t="str">
        <f t="shared" si="2"/>
        <v>D</v>
      </c>
      <c r="AH114" s="72"/>
    </row>
    <row r="115" spans="1:34" x14ac:dyDescent="0.4">
      <c r="A115" s="29"/>
      <c r="B115" s="104"/>
      <c r="C115" s="328">
        <f t="shared" si="3"/>
        <v>2.4606300000000001</v>
      </c>
      <c r="D115" s="329">
        <f t="shared" si="3"/>
        <v>4.9212600000000002</v>
      </c>
      <c r="E115" s="323">
        <f t="shared" si="4"/>
        <v>0.75</v>
      </c>
      <c r="F115" s="324">
        <v>1.5</v>
      </c>
      <c r="G115" s="95" t="str">
        <f t="shared" si="0"/>
        <v>10.1</v>
      </c>
      <c r="H115" s="95" t="str">
        <f t="shared" si="0"/>
        <v>D</v>
      </c>
      <c r="I115" s="95" t="str">
        <f t="shared" si="0"/>
        <v>D</v>
      </c>
      <c r="J115" s="95" t="str">
        <f t="shared" si="0"/>
        <v>D</v>
      </c>
      <c r="K115" s="95" t="str">
        <f t="shared" si="0"/>
        <v>D</v>
      </c>
      <c r="L115" s="95" t="str">
        <f t="shared" si="0"/>
        <v>D</v>
      </c>
      <c r="M115" s="95" t="str">
        <f t="shared" si="0"/>
        <v>D</v>
      </c>
      <c r="N115" s="95" t="str">
        <f t="shared" si="0"/>
        <v>D</v>
      </c>
      <c r="O115" s="95" t="str">
        <f t="shared" si="0"/>
        <v>D</v>
      </c>
      <c r="P115" s="95" t="str">
        <f t="shared" si="0"/>
        <v>D</v>
      </c>
      <c r="Q115" s="95" t="str">
        <f t="shared" si="1"/>
        <v>D</v>
      </c>
      <c r="R115" s="95" t="str">
        <f t="shared" si="1"/>
        <v>D</v>
      </c>
      <c r="S115" s="95" t="str">
        <f t="shared" si="1"/>
        <v>D</v>
      </c>
      <c r="T115" s="95" t="str">
        <f t="shared" si="1"/>
        <v>D</v>
      </c>
      <c r="U115" s="95" t="str">
        <f t="shared" si="1"/>
        <v>D</v>
      </c>
      <c r="V115" s="95" t="str">
        <f t="shared" si="1"/>
        <v>D</v>
      </c>
      <c r="W115" s="95" t="str">
        <f t="shared" si="1"/>
        <v>D</v>
      </c>
      <c r="X115" s="95" t="str">
        <f t="shared" si="1"/>
        <v>D</v>
      </c>
      <c r="Y115" s="95" t="str">
        <f t="shared" si="1"/>
        <v>D</v>
      </c>
      <c r="Z115" s="95" t="str">
        <f t="shared" si="1"/>
        <v>D</v>
      </c>
      <c r="AA115" s="95" t="str">
        <f t="shared" si="2"/>
        <v>D</v>
      </c>
      <c r="AB115" s="95" t="str">
        <f t="shared" si="2"/>
        <v>D</v>
      </c>
      <c r="AC115" s="95" t="str">
        <f t="shared" si="2"/>
        <v>D</v>
      </c>
      <c r="AD115" s="95" t="str">
        <f t="shared" si="2"/>
        <v>D</v>
      </c>
      <c r="AE115" s="95" t="str">
        <f t="shared" si="2"/>
        <v>D</v>
      </c>
      <c r="AF115" s="95" t="str">
        <f t="shared" si="2"/>
        <v>D</v>
      </c>
      <c r="AG115" s="95" t="str">
        <f t="shared" si="2"/>
        <v>D</v>
      </c>
      <c r="AH115" s="72"/>
    </row>
    <row r="116" spans="1:34" x14ac:dyDescent="0.4">
      <c r="A116" s="29"/>
      <c r="B116" s="104"/>
      <c r="C116" s="328">
        <f t="shared" si="3"/>
        <v>2.8707349999999998</v>
      </c>
      <c r="D116" s="329">
        <f t="shared" si="3"/>
        <v>5.7414699999999996</v>
      </c>
      <c r="E116" s="323">
        <f t="shared" si="4"/>
        <v>0.875</v>
      </c>
      <c r="F116" s="324">
        <v>1.75</v>
      </c>
      <c r="G116" s="95" t="str">
        <f t="shared" si="0"/>
        <v>9.0</v>
      </c>
      <c r="H116" s="95" t="str">
        <f t="shared" si="0"/>
        <v>10.1</v>
      </c>
      <c r="I116" s="95" t="str">
        <f t="shared" si="0"/>
        <v>D</v>
      </c>
      <c r="J116" s="95" t="str">
        <f t="shared" si="0"/>
        <v>D</v>
      </c>
      <c r="K116" s="95" t="str">
        <f t="shared" si="0"/>
        <v>D</v>
      </c>
      <c r="L116" s="95" t="str">
        <f t="shared" si="0"/>
        <v>D</v>
      </c>
      <c r="M116" s="95" t="str">
        <f t="shared" si="0"/>
        <v>D</v>
      </c>
      <c r="N116" s="95" t="str">
        <f t="shared" si="0"/>
        <v>D</v>
      </c>
      <c r="O116" s="95" t="str">
        <f t="shared" si="0"/>
        <v>D</v>
      </c>
      <c r="P116" s="95" t="str">
        <f t="shared" si="0"/>
        <v>D</v>
      </c>
      <c r="Q116" s="95" t="str">
        <f t="shared" si="1"/>
        <v>D</v>
      </c>
      <c r="R116" s="95" t="str">
        <f t="shared" si="1"/>
        <v>D</v>
      </c>
      <c r="S116" s="95" t="str">
        <f t="shared" si="1"/>
        <v>D</v>
      </c>
      <c r="T116" s="95" t="str">
        <f t="shared" si="1"/>
        <v>D</v>
      </c>
      <c r="U116" s="95" t="str">
        <f t="shared" si="1"/>
        <v>D</v>
      </c>
      <c r="V116" s="95" t="str">
        <f t="shared" si="1"/>
        <v>D</v>
      </c>
      <c r="W116" s="95" t="str">
        <f t="shared" si="1"/>
        <v>D</v>
      </c>
      <c r="X116" s="95" t="str">
        <f t="shared" si="1"/>
        <v>D</v>
      </c>
      <c r="Y116" s="95" t="str">
        <f t="shared" si="1"/>
        <v>D</v>
      </c>
      <c r="Z116" s="95" t="str">
        <f t="shared" si="1"/>
        <v>D</v>
      </c>
      <c r="AA116" s="95" t="str">
        <f t="shared" si="2"/>
        <v>D</v>
      </c>
      <c r="AB116" s="95" t="str">
        <f t="shared" si="2"/>
        <v>D</v>
      </c>
      <c r="AC116" s="95" t="str">
        <f t="shared" si="2"/>
        <v>D</v>
      </c>
      <c r="AD116" s="95" t="str">
        <f t="shared" si="2"/>
        <v>D</v>
      </c>
      <c r="AE116" s="95" t="str">
        <f t="shared" si="2"/>
        <v>D</v>
      </c>
      <c r="AF116" s="95" t="str">
        <f t="shared" si="2"/>
        <v>D</v>
      </c>
      <c r="AG116" s="95" t="str">
        <f t="shared" si="2"/>
        <v>D</v>
      </c>
      <c r="AH116" s="72"/>
    </row>
    <row r="117" spans="1:34" x14ac:dyDescent="0.4">
      <c r="A117" s="29"/>
      <c r="B117" s="104"/>
      <c r="C117" s="328">
        <f t="shared" si="3"/>
        <v>3.28084</v>
      </c>
      <c r="D117" s="329">
        <f t="shared" si="3"/>
        <v>6.56168</v>
      </c>
      <c r="E117" s="323">
        <f t="shared" si="4"/>
        <v>1</v>
      </c>
      <c r="F117" s="324">
        <v>2</v>
      </c>
      <c r="G117" s="95" t="str">
        <f t="shared" si="0"/>
        <v>7.1</v>
      </c>
      <c r="H117" s="95" t="str">
        <f t="shared" si="0"/>
        <v>9.0</v>
      </c>
      <c r="I117" s="95" t="str">
        <f t="shared" si="0"/>
        <v>11.3</v>
      </c>
      <c r="J117" s="95" t="str">
        <f t="shared" si="0"/>
        <v>D</v>
      </c>
      <c r="K117" s="95" t="str">
        <f t="shared" si="0"/>
        <v>D</v>
      </c>
      <c r="L117" s="95" t="str">
        <f t="shared" si="0"/>
        <v>D</v>
      </c>
      <c r="M117" s="95" t="str">
        <f t="shared" si="0"/>
        <v>D</v>
      </c>
      <c r="N117" s="95" t="str">
        <f t="shared" si="0"/>
        <v>D</v>
      </c>
      <c r="O117" s="95" t="str">
        <f t="shared" si="0"/>
        <v>D</v>
      </c>
      <c r="P117" s="95" t="str">
        <f t="shared" si="0"/>
        <v>D</v>
      </c>
      <c r="Q117" s="95" t="str">
        <f t="shared" si="1"/>
        <v>D</v>
      </c>
      <c r="R117" s="95" t="str">
        <f t="shared" si="1"/>
        <v>D</v>
      </c>
      <c r="S117" s="95" t="str">
        <f t="shared" si="1"/>
        <v>D</v>
      </c>
      <c r="T117" s="95" t="str">
        <f t="shared" si="1"/>
        <v>D</v>
      </c>
      <c r="U117" s="95" t="str">
        <f t="shared" si="1"/>
        <v>D</v>
      </c>
      <c r="V117" s="95" t="str">
        <f t="shared" si="1"/>
        <v>D</v>
      </c>
      <c r="W117" s="95" t="str">
        <f t="shared" si="1"/>
        <v>D</v>
      </c>
      <c r="X117" s="95" t="str">
        <f t="shared" si="1"/>
        <v>D</v>
      </c>
      <c r="Y117" s="95" t="str">
        <f t="shared" si="1"/>
        <v>D</v>
      </c>
      <c r="Z117" s="95" t="str">
        <f t="shared" si="1"/>
        <v>D</v>
      </c>
      <c r="AA117" s="95" t="str">
        <f t="shared" si="2"/>
        <v>D</v>
      </c>
      <c r="AB117" s="95" t="str">
        <f t="shared" si="2"/>
        <v>D</v>
      </c>
      <c r="AC117" s="95" t="str">
        <f t="shared" si="2"/>
        <v>D</v>
      </c>
      <c r="AD117" s="95" t="str">
        <f t="shared" si="2"/>
        <v>D</v>
      </c>
      <c r="AE117" s="95" t="str">
        <f t="shared" si="2"/>
        <v>D</v>
      </c>
      <c r="AF117" s="95" t="str">
        <f t="shared" si="2"/>
        <v>D</v>
      </c>
      <c r="AG117" s="95" t="str">
        <f t="shared" si="2"/>
        <v>D</v>
      </c>
      <c r="AH117" s="72"/>
    </row>
    <row r="118" spans="1:34" x14ac:dyDescent="0.4">
      <c r="A118" s="29"/>
      <c r="B118" s="104"/>
      <c r="C118" s="328">
        <f t="shared" si="3"/>
        <v>3.6909450000000001</v>
      </c>
      <c r="D118" s="329">
        <f t="shared" si="3"/>
        <v>7.3818900000000003</v>
      </c>
      <c r="E118" s="323">
        <f t="shared" si="4"/>
        <v>1.125</v>
      </c>
      <c r="F118" s="324">
        <v>2.25</v>
      </c>
      <c r="G118" s="95" t="str">
        <f t="shared" si="0"/>
        <v>6.3</v>
      </c>
      <c r="H118" s="95" t="str">
        <f t="shared" si="0"/>
        <v>8.0</v>
      </c>
      <c r="I118" s="95" t="str">
        <f t="shared" si="0"/>
        <v>10.1</v>
      </c>
      <c r="J118" s="95" t="str">
        <f t="shared" si="0"/>
        <v>D</v>
      </c>
      <c r="K118" s="95" t="str">
        <f t="shared" si="0"/>
        <v>D</v>
      </c>
      <c r="L118" s="95" t="str">
        <f t="shared" si="0"/>
        <v>D</v>
      </c>
      <c r="M118" s="95" t="str">
        <f t="shared" si="0"/>
        <v>D</v>
      </c>
      <c r="N118" s="95" t="str">
        <f t="shared" si="0"/>
        <v>D</v>
      </c>
      <c r="O118" s="95" t="str">
        <f t="shared" si="0"/>
        <v>D</v>
      </c>
      <c r="P118" s="95" t="str">
        <f t="shared" si="0"/>
        <v>D</v>
      </c>
      <c r="Q118" s="95" t="str">
        <f t="shared" si="1"/>
        <v>D</v>
      </c>
      <c r="R118" s="95" t="str">
        <f t="shared" si="1"/>
        <v>D</v>
      </c>
      <c r="S118" s="95" t="str">
        <f t="shared" si="1"/>
        <v>D</v>
      </c>
      <c r="T118" s="95" t="str">
        <f t="shared" si="1"/>
        <v>D</v>
      </c>
      <c r="U118" s="95" t="str">
        <f t="shared" si="1"/>
        <v>D</v>
      </c>
      <c r="V118" s="95" t="str">
        <f t="shared" si="1"/>
        <v>D</v>
      </c>
      <c r="W118" s="95" t="str">
        <f t="shared" si="1"/>
        <v>D</v>
      </c>
      <c r="X118" s="95" t="str">
        <f t="shared" si="1"/>
        <v>D</v>
      </c>
      <c r="Y118" s="95" t="str">
        <f t="shared" si="1"/>
        <v>D</v>
      </c>
      <c r="Z118" s="95" t="str">
        <f t="shared" si="1"/>
        <v>D</v>
      </c>
      <c r="AA118" s="95" t="str">
        <f t="shared" si="2"/>
        <v>D</v>
      </c>
      <c r="AB118" s="95" t="str">
        <f t="shared" si="2"/>
        <v>D</v>
      </c>
      <c r="AC118" s="95" t="str">
        <f t="shared" si="2"/>
        <v>D</v>
      </c>
      <c r="AD118" s="95" t="str">
        <f t="shared" si="2"/>
        <v>D</v>
      </c>
      <c r="AE118" s="95" t="str">
        <f t="shared" si="2"/>
        <v>D</v>
      </c>
      <c r="AF118" s="95" t="str">
        <f t="shared" si="2"/>
        <v>D</v>
      </c>
      <c r="AG118" s="95" t="str">
        <f t="shared" si="2"/>
        <v>D</v>
      </c>
      <c r="AH118" s="72"/>
    </row>
    <row r="119" spans="1:34" x14ac:dyDescent="0.4">
      <c r="A119" s="29"/>
      <c r="B119" s="104"/>
      <c r="C119" s="328">
        <f t="shared" si="3"/>
        <v>4.1010499999999999</v>
      </c>
      <c r="D119" s="329">
        <f t="shared" si="3"/>
        <v>8.2020999999999997</v>
      </c>
      <c r="E119" s="323">
        <f t="shared" si="4"/>
        <v>1.25</v>
      </c>
      <c r="F119" s="324">
        <v>2.5</v>
      </c>
      <c r="G119" s="95" t="str">
        <f t="shared" si="0"/>
        <v>5.7</v>
      </c>
      <c r="H119" s="95" t="str">
        <f t="shared" si="0"/>
        <v>7.1</v>
      </c>
      <c r="I119" s="95" t="str">
        <f t="shared" si="0"/>
        <v>9.0</v>
      </c>
      <c r="J119" s="95" t="str">
        <f t="shared" si="0"/>
        <v>10.1</v>
      </c>
      <c r="K119" s="95" t="str">
        <f t="shared" si="0"/>
        <v>D</v>
      </c>
      <c r="L119" s="95" t="str">
        <f t="shared" si="0"/>
        <v>D</v>
      </c>
      <c r="M119" s="95" t="str">
        <f t="shared" si="0"/>
        <v>D</v>
      </c>
      <c r="N119" s="95" t="str">
        <f t="shared" si="0"/>
        <v>D</v>
      </c>
      <c r="O119" s="95" t="str">
        <f t="shared" si="0"/>
        <v>D</v>
      </c>
      <c r="P119" s="95" t="str">
        <f t="shared" si="0"/>
        <v>D</v>
      </c>
      <c r="Q119" s="95" t="str">
        <f t="shared" si="1"/>
        <v>D</v>
      </c>
      <c r="R119" s="95" t="str">
        <f t="shared" si="1"/>
        <v>D</v>
      </c>
      <c r="S119" s="95" t="str">
        <f t="shared" si="1"/>
        <v>D</v>
      </c>
      <c r="T119" s="95" t="str">
        <f t="shared" si="1"/>
        <v>D</v>
      </c>
      <c r="U119" s="95" t="str">
        <f t="shared" si="1"/>
        <v>D</v>
      </c>
      <c r="V119" s="95" t="str">
        <f t="shared" si="1"/>
        <v>D</v>
      </c>
      <c r="W119" s="95" t="str">
        <f t="shared" si="1"/>
        <v>D</v>
      </c>
      <c r="X119" s="95" t="str">
        <f t="shared" si="1"/>
        <v>D</v>
      </c>
      <c r="Y119" s="95" t="str">
        <f t="shared" si="1"/>
        <v>D</v>
      </c>
      <c r="Z119" s="95" t="str">
        <f t="shared" si="1"/>
        <v>D</v>
      </c>
      <c r="AA119" s="95" t="str">
        <f t="shared" si="2"/>
        <v>D</v>
      </c>
      <c r="AB119" s="95" t="str">
        <f t="shared" si="2"/>
        <v>D</v>
      </c>
      <c r="AC119" s="95" t="str">
        <f t="shared" si="2"/>
        <v>D</v>
      </c>
      <c r="AD119" s="95" t="str">
        <f t="shared" si="2"/>
        <v>D</v>
      </c>
      <c r="AE119" s="95" t="str">
        <f t="shared" si="2"/>
        <v>D</v>
      </c>
      <c r="AF119" s="95" t="str">
        <f t="shared" si="2"/>
        <v>D</v>
      </c>
      <c r="AG119" s="95" t="str">
        <f t="shared" si="2"/>
        <v>D</v>
      </c>
      <c r="AH119" s="72"/>
    </row>
    <row r="120" spans="1:34" x14ac:dyDescent="0.4">
      <c r="A120" s="29"/>
      <c r="B120" s="104"/>
      <c r="C120" s="328">
        <f t="shared" si="3"/>
        <v>4.5111549999999996</v>
      </c>
      <c r="D120" s="329">
        <f t="shared" si="3"/>
        <v>9.0223099999999992</v>
      </c>
      <c r="E120" s="323">
        <f t="shared" si="4"/>
        <v>1.375</v>
      </c>
      <c r="F120" s="324">
        <v>2.75</v>
      </c>
      <c r="G120" s="95" t="str">
        <f t="shared" ref="G120:P129" si="5">IF(((10000-$C120)/$C120/10000/2*(G$109^2/$U$106)/304.8)&gt;(1.4142*$D$71),"D",IF(((10000-$C120)/$C120/10000/2*(G$109^2/$U$106)/304.8)&gt;(28.5*1.061231),"32.0",IF(((10000-$C120)/$C120/10000/2*(G$109^2/$U$106)/304.8)&gt;(25.4*1.061231),"28.5",IF(((10000-$C120)/$C120/10000/2*(G$109^2/$U$106)/304.8)&gt;(22.6*1.061231),"25.4",IF(((10000-$C120)/$C120/10000/2*(G$109^2/$U$106)/304.8)&gt;(20.2*1.061231),"22.6",IF(((10000-$C120)/$C120/10000/2*(G$109^2/$U$106)/304.8)&gt;(18*1.061231),"20.2",IF(((10000-$C120)/$C120/10000/2*(G$109^2/$U$106)/304.8)&gt;(16*1.061231),"18.0",IF(((10000-$C120)/$C120/10000/2*(G$109^2/$U$106)/304.8)&gt;(14.3*1.061231),"16.0",IF(((10000-$C120)/$C120/10000/2*(G$109^2/$U$106)/304.8)&gt;(12.7*1.061231),"14.3",IF(((10000-$C120)/$C120/10000/2*(G$109^2/$U$106)/304.8)&gt;(11.3*1.061231),"12.7",IF(((10000-$C120)/$C120/10000/2*(G$109^2/$U$106)/304.8)&gt;(10.1*1.061231),"11.3",IF(((10000-$C120)/$C120/10000/2*(G$109^2/$U$106)/304.8)&gt;(9*1.061231),"10.1",IF(((10000-$C120)/$C120/10000/2*(G$109^2/$U$106)/304.8)&gt;(8*1.061231),"9.0",IF(((10000-$C120)/$C120/10000/2*(G$109^2/$U$106)/304.8)&gt;(7.1*1.061231),"8.0",IF(((10000-$C120)/$C120/10000/2*(G$109^2/$U$106)/304.8)&gt;(6.3*1.061231),"7.1",IF(((10000-$C120)/$C120/10000/2*(G$109^2/$U$106)/304.8)&gt;(5.7*1.061231),"6.3",IF(((10000-$C120)/$C120/10000/2*(G$109^2/$U$106)/304.8)&gt;(5*1.061231),"5.7",IF(((10000-$C120)/$C120/10000/2*(G$109^2/$U$106)/304.8)&gt;(4.5*1.061231),"5.0",IF(((10000-$C120)/$C120/10000/2*(G$109^2/$U$106)/304.8)&gt;(4*1.061231),"4.5",IF(((10000-$C120)/$C120/10000/2*(G$109^2/$U$106)/304.8)&gt;(3.6*1.061231),"4.0",IF(((10000-$C120)/$C120/10000/2*(G$109^2/$U$106)/304.8)&gt;(3.2*1.061231),"3.6",IF(((10000-$C120)/$C120/10000/2*(G$109^2/$U$106)/304.8)&gt;(2.8*1.061231),"3.2",IF(((10000-$C120)/$C120/10000/2*(G$109^2/$U$106)/304.8)&gt;(2.5*1.061231),"2.8",IF(((10000-$C120)/$C120/10000/2*(G$109^2/$U$106)/304.8)&gt;(2.2*1.061231),"2.5",IF(((10000-$C120)/$C120/10000/2*(G$109^2/$U$106)/304.8)&gt;(2*1.061231),"2.2",IF(((10000-$C120)/$C120/10000/2*(G$109^2/$U$106)/304.8)&gt;(1.8*1.061231),"2.0",IF(((10000-$C120)/$C120/10000/2*(G$109^2/$U$106)/304.8)&gt;(1.6*1.061231),"1.8",IF(((10000-$C120)/$C120/10000/2*(G$109^2/$U$106)/304.8)&gt;(1.4*1.061231),"1.6",IF(((10000-$C120)/$C120/10000/2*(G$109^2/$U$106)/304.8)&gt;(1.3*1.061231),"1.4",IF(((10000-$C120)/$C120/10000/2*(G$109^2/$U$106)/304.8)&gt;(1.1*1.061231),"1.3",IF(((10000-$C120)/$C120/10000/2*(G$109^2/$U$106)/304.8)&gt;(1*1.061231),"1.1",(10000-$C120)/$C120/10000/2*(G$109^2/$U$106)/304.8)))))))))))))))))))))))))))))))</f>
        <v>5.7</v>
      </c>
      <c r="H120" s="95" t="str">
        <f t="shared" si="5"/>
        <v>7.1</v>
      </c>
      <c r="I120" s="95" t="str">
        <f t="shared" si="5"/>
        <v>8.0</v>
      </c>
      <c r="J120" s="95" t="str">
        <f t="shared" si="5"/>
        <v>10.1</v>
      </c>
      <c r="K120" s="95" t="str">
        <f t="shared" si="5"/>
        <v>D</v>
      </c>
      <c r="L120" s="95" t="str">
        <f t="shared" si="5"/>
        <v>D</v>
      </c>
      <c r="M120" s="95" t="str">
        <f t="shared" si="5"/>
        <v>D</v>
      </c>
      <c r="N120" s="95" t="str">
        <f t="shared" si="5"/>
        <v>D</v>
      </c>
      <c r="O120" s="95" t="str">
        <f t="shared" si="5"/>
        <v>D</v>
      </c>
      <c r="P120" s="95" t="str">
        <f t="shared" si="5"/>
        <v>D</v>
      </c>
      <c r="Q120" s="95" t="str">
        <f t="shared" ref="Q120:Z129" si="6">IF(((10000-$C120)/$C120/10000/2*(Q$109^2/$U$106)/304.8)&gt;(1.4142*$D$71),"D",IF(((10000-$C120)/$C120/10000/2*(Q$109^2/$U$106)/304.8)&gt;(28.5*1.061231),"32.0",IF(((10000-$C120)/$C120/10000/2*(Q$109^2/$U$106)/304.8)&gt;(25.4*1.061231),"28.5",IF(((10000-$C120)/$C120/10000/2*(Q$109^2/$U$106)/304.8)&gt;(22.6*1.061231),"25.4",IF(((10000-$C120)/$C120/10000/2*(Q$109^2/$U$106)/304.8)&gt;(20.2*1.061231),"22.6",IF(((10000-$C120)/$C120/10000/2*(Q$109^2/$U$106)/304.8)&gt;(18*1.061231),"20.2",IF(((10000-$C120)/$C120/10000/2*(Q$109^2/$U$106)/304.8)&gt;(16*1.061231),"18.0",IF(((10000-$C120)/$C120/10000/2*(Q$109^2/$U$106)/304.8)&gt;(14.3*1.061231),"16.0",IF(((10000-$C120)/$C120/10000/2*(Q$109^2/$U$106)/304.8)&gt;(12.7*1.061231),"14.3",IF(((10000-$C120)/$C120/10000/2*(Q$109^2/$U$106)/304.8)&gt;(11.3*1.061231),"12.7",IF(((10000-$C120)/$C120/10000/2*(Q$109^2/$U$106)/304.8)&gt;(10.1*1.061231),"11.3",IF(((10000-$C120)/$C120/10000/2*(Q$109^2/$U$106)/304.8)&gt;(9*1.061231),"10.1",IF(((10000-$C120)/$C120/10000/2*(Q$109^2/$U$106)/304.8)&gt;(8*1.061231),"9.0",IF(((10000-$C120)/$C120/10000/2*(Q$109^2/$U$106)/304.8)&gt;(7.1*1.061231),"8.0",IF(((10000-$C120)/$C120/10000/2*(Q$109^2/$U$106)/304.8)&gt;(6.3*1.061231),"7.1",IF(((10000-$C120)/$C120/10000/2*(Q$109^2/$U$106)/304.8)&gt;(5.7*1.061231),"6.3",IF(((10000-$C120)/$C120/10000/2*(Q$109^2/$U$106)/304.8)&gt;(5*1.061231),"5.7",IF(((10000-$C120)/$C120/10000/2*(Q$109^2/$U$106)/304.8)&gt;(4.5*1.061231),"5.0",IF(((10000-$C120)/$C120/10000/2*(Q$109^2/$U$106)/304.8)&gt;(4*1.061231),"4.5",IF(((10000-$C120)/$C120/10000/2*(Q$109^2/$U$106)/304.8)&gt;(3.6*1.061231),"4.0",IF(((10000-$C120)/$C120/10000/2*(Q$109^2/$U$106)/304.8)&gt;(3.2*1.061231),"3.6",IF(((10000-$C120)/$C120/10000/2*(Q$109^2/$U$106)/304.8)&gt;(2.8*1.061231),"3.2",IF(((10000-$C120)/$C120/10000/2*(Q$109^2/$U$106)/304.8)&gt;(2.5*1.061231),"2.8",IF(((10000-$C120)/$C120/10000/2*(Q$109^2/$U$106)/304.8)&gt;(2.2*1.061231),"2.5",IF(((10000-$C120)/$C120/10000/2*(Q$109^2/$U$106)/304.8)&gt;(2*1.061231),"2.2",IF(((10000-$C120)/$C120/10000/2*(Q$109^2/$U$106)/304.8)&gt;(1.8*1.061231),"2.0",IF(((10000-$C120)/$C120/10000/2*(Q$109^2/$U$106)/304.8)&gt;(1.6*1.061231),"1.8",IF(((10000-$C120)/$C120/10000/2*(Q$109^2/$U$106)/304.8)&gt;(1.4*1.061231),"1.6",IF(((10000-$C120)/$C120/10000/2*(Q$109^2/$U$106)/304.8)&gt;(1.3*1.061231),"1.4",IF(((10000-$C120)/$C120/10000/2*(Q$109^2/$U$106)/304.8)&gt;(1.1*1.061231),"1.3",IF(((10000-$C120)/$C120/10000/2*(Q$109^2/$U$106)/304.8)&gt;(1*1.061231),"1.1",(10000-$C120)/$C120/10000/2*(Q$109^2/$U$106)/304.8)))))))))))))))))))))))))))))))</f>
        <v>D</v>
      </c>
      <c r="R120" s="95" t="str">
        <f t="shared" si="6"/>
        <v>D</v>
      </c>
      <c r="S120" s="95" t="str">
        <f t="shared" si="6"/>
        <v>D</v>
      </c>
      <c r="T120" s="95" t="str">
        <f t="shared" si="6"/>
        <v>D</v>
      </c>
      <c r="U120" s="95" t="str">
        <f t="shared" si="6"/>
        <v>D</v>
      </c>
      <c r="V120" s="95" t="str">
        <f t="shared" si="6"/>
        <v>D</v>
      </c>
      <c r="W120" s="95" t="str">
        <f t="shared" si="6"/>
        <v>D</v>
      </c>
      <c r="X120" s="95" t="str">
        <f t="shared" si="6"/>
        <v>D</v>
      </c>
      <c r="Y120" s="95" t="str">
        <f t="shared" si="6"/>
        <v>D</v>
      </c>
      <c r="Z120" s="95" t="str">
        <f t="shared" si="6"/>
        <v>D</v>
      </c>
      <c r="AA120" s="95" t="str">
        <f t="shared" ref="AA120:AG129" si="7">IF(((10000-$C120)/$C120/10000/2*(AA$109^2/$U$106)/304.8)&gt;(1.4142*$D$71),"D",IF(((10000-$C120)/$C120/10000/2*(AA$109^2/$U$106)/304.8)&gt;(28.5*1.061231),"32.0",IF(((10000-$C120)/$C120/10000/2*(AA$109^2/$U$106)/304.8)&gt;(25.4*1.061231),"28.5",IF(((10000-$C120)/$C120/10000/2*(AA$109^2/$U$106)/304.8)&gt;(22.6*1.061231),"25.4",IF(((10000-$C120)/$C120/10000/2*(AA$109^2/$U$106)/304.8)&gt;(20.2*1.061231),"22.6",IF(((10000-$C120)/$C120/10000/2*(AA$109^2/$U$106)/304.8)&gt;(18*1.061231),"20.2",IF(((10000-$C120)/$C120/10000/2*(AA$109^2/$U$106)/304.8)&gt;(16*1.061231),"18.0",IF(((10000-$C120)/$C120/10000/2*(AA$109^2/$U$106)/304.8)&gt;(14.3*1.061231),"16.0",IF(((10000-$C120)/$C120/10000/2*(AA$109^2/$U$106)/304.8)&gt;(12.7*1.061231),"14.3",IF(((10000-$C120)/$C120/10000/2*(AA$109^2/$U$106)/304.8)&gt;(11.3*1.061231),"12.7",IF(((10000-$C120)/$C120/10000/2*(AA$109^2/$U$106)/304.8)&gt;(10.1*1.061231),"11.3",IF(((10000-$C120)/$C120/10000/2*(AA$109^2/$U$106)/304.8)&gt;(9*1.061231),"10.1",IF(((10000-$C120)/$C120/10000/2*(AA$109^2/$U$106)/304.8)&gt;(8*1.061231),"9.0",IF(((10000-$C120)/$C120/10000/2*(AA$109^2/$U$106)/304.8)&gt;(7.1*1.061231),"8.0",IF(((10000-$C120)/$C120/10000/2*(AA$109^2/$U$106)/304.8)&gt;(6.3*1.061231),"7.1",IF(((10000-$C120)/$C120/10000/2*(AA$109^2/$U$106)/304.8)&gt;(5.7*1.061231),"6.3",IF(((10000-$C120)/$C120/10000/2*(AA$109^2/$U$106)/304.8)&gt;(5*1.061231),"5.7",IF(((10000-$C120)/$C120/10000/2*(AA$109^2/$U$106)/304.8)&gt;(4.5*1.061231),"5.0",IF(((10000-$C120)/$C120/10000/2*(AA$109^2/$U$106)/304.8)&gt;(4*1.061231),"4.5",IF(((10000-$C120)/$C120/10000/2*(AA$109^2/$U$106)/304.8)&gt;(3.6*1.061231),"4.0",IF(((10000-$C120)/$C120/10000/2*(AA$109^2/$U$106)/304.8)&gt;(3.2*1.061231),"3.6",IF(((10000-$C120)/$C120/10000/2*(AA$109^2/$U$106)/304.8)&gt;(2.8*1.061231),"3.2",IF(((10000-$C120)/$C120/10000/2*(AA$109^2/$U$106)/304.8)&gt;(2.5*1.061231),"2.8",IF(((10000-$C120)/$C120/10000/2*(AA$109^2/$U$106)/304.8)&gt;(2.2*1.061231),"2.5",IF(((10000-$C120)/$C120/10000/2*(AA$109^2/$U$106)/304.8)&gt;(2*1.061231),"2.2",IF(((10000-$C120)/$C120/10000/2*(AA$109^2/$U$106)/304.8)&gt;(1.8*1.061231),"2.0",IF(((10000-$C120)/$C120/10000/2*(AA$109^2/$U$106)/304.8)&gt;(1.6*1.061231),"1.8",IF(((10000-$C120)/$C120/10000/2*(AA$109^2/$U$106)/304.8)&gt;(1.4*1.061231),"1.6",IF(((10000-$C120)/$C120/10000/2*(AA$109^2/$U$106)/304.8)&gt;(1.3*1.061231),"1.4",IF(((10000-$C120)/$C120/10000/2*(AA$109^2/$U$106)/304.8)&gt;(1.1*1.061231),"1.3",IF(((10000-$C120)/$C120/10000/2*(AA$109^2/$U$106)/304.8)&gt;(1*1.061231),"1.1",(10000-$C120)/$C120/10000/2*(AA$109^2/$U$106)/304.8)))))))))))))))))))))))))))))))</f>
        <v>D</v>
      </c>
      <c r="AB120" s="95" t="str">
        <f t="shared" si="7"/>
        <v>D</v>
      </c>
      <c r="AC120" s="95" t="str">
        <f t="shared" si="7"/>
        <v>D</v>
      </c>
      <c r="AD120" s="95" t="str">
        <f t="shared" si="7"/>
        <v>D</v>
      </c>
      <c r="AE120" s="95" t="str">
        <f t="shared" si="7"/>
        <v>D</v>
      </c>
      <c r="AF120" s="95" t="str">
        <f t="shared" si="7"/>
        <v>D</v>
      </c>
      <c r="AG120" s="95" t="str">
        <f t="shared" si="7"/>
        <v>D</v>
      </c>
      <c r="AH120" s="72"/>
    </row>
    <row r="121" spans="1:34" x14ac:dyDescent="0.4">
      <c r="A121" s="29"/>
      <c r="B121" s="104"/>
      <c r="C121" s="328">
        <f t="shared" si="3"/>
        <v>4.9212600000000002</v>
      </c>
      <c r="D121" s="329">
        <f t="shared" si="3"/>
        <v>9.8425200000000004</v>
      </c>
      <c r="E121" s="323">
        <f t="shared" si="4"/>
        <v>1.5</v>
      </c>
      <c r="F121" s="324">
        <v>3</v>
      </c>
      <c r="G121" s="95" t="str">
        <f t="shared" si="5"/>
        <v>5.0</v>
      </c>
      <c r="H121" s="95" t="str">
        <f t="shared" si="5"/>
        <v>6.3</v>
      </c>
      <c r="I121" s="95" t="str">
        <f t="shared" si="5"/>
        <v>7.1</v>
      </c>
      <c r="J121" s="95" t="str">
        <f t="shared" si="5"/>
        <v>9.0</v>
      </c>
      <c r="K121" s="95" t="str">
        <f t="shared" si="5"/>
        <v>10.1</v>
      </c>
      <c r="L121" s="95" t="str">
        <f t="shared" si="5"/>
        <v>D</v>
      </c>
      <c r="M121" s="95" t="str">
        <f t="shared" si="5"/>
        <v>D</v>
      </c>
      <c r="N121" s="95" t="str">
        <f t="shared" si="5"/>
        <v>D</v>
      </c>
      <c r="O121" s="95" t="str">
        <f t="shared" si="5"/>
        <v>D</v>
      </c>
      <c r="P121" s="95" t="str">
        <f t="shared" si="5"/>
        <v>D</v>
      </c>
      <c r="Q121" s="95" t="str">
        <f t="shared" si="6"/>
        <v>D</v>
      </c>
      <c r="R121" s="95" t="str">
        <f t="shared" si="6"/>
        <v>D</v>
      </c>
      <c r="S121" s="95" t="str">
        <f t="shared" si="6"/>
        <v>D</v>
      </c>
      <c r="T121" s="95" t="str">
        <f t="shared" si="6"/>
        <v>D</v>
      </c>
      <c r="U121" s="95" t="str">
        <f t="shared" si="6"/>
        <v>D</v>
      </c>
      <c r="V121" s="95" t="str">
        <f t="shared" si="6"/>
        <v>D</v>
      </c>
      <c r="W121" s="95" t="str">
        <f t="shared" si="6"/>
        <v>D</v>
      </c>
      <c r="X121" s="95" t="str">
        <f t="shared" si="6"/>
        <v>D</v>
      </c>
      <c r="Y121" s="95" t="str">
        <f t="shared" si="6"/>
        <v>D</v>
      </c>
      <c r="Z121" s="95" t="str">
        <f t="shared" si="6"/>
        <v>D</v>
      </c>
      <c r="AA121" s="95" t="str">
        <f t="shared" si="7"/>
        <v>D</v>
      </c>
      <c r="AB121" s="95" t="str">
        <f t="shared" si="7"/>
        <v>D</v>
      </c>
      <c r="AC121" s="95" t="str">
        <f t="shared" si="7"/>
        <v>D</v>
      </c>
      <c r="AD121" s="95" t="str">
        <f t="shared" si="7"/>
        <v>D</v>
      </c>
      <c r="AE121" s="95" t="str">
        <f t="shared" si="7"/>
        <v>D</v>
      </c>
      <c r="AF121" s="95" t="str">
        <f t="shared" si="7"/>
        <v>D</v>
      </c>
      <c r="AG121" s="95" t="str">
        <f t="shared" si="7"/>
        <v>D</v>
      </c>
      <c r="AH121" s="72"/>
    </row>
    <row r="122" spans="1:34" x14ac:dyDescent="0.4">
      <c r="A122" s="29"/>
      <c r="B122" s="104"/>
      <c r="C122" s="328">
        <f t="shared" si="3"/>
        <v>5.3313649999999999</v>
      </c>
      <c r="D122" s="329">
        <f t="shared" si="3"/>
        <v>10.66273</v>
      </c>
      <c r="E122" s="323">
        <f t="shared" si="4"/>
        <v>1.625</v>
      </c>
      <c r="F122" s="324">
        <v>3.25</v>
      </c>
      <c r="G122" s="95" t="str">
        <f t="shared" si="5"/>
        <v>4.5</v>
      </c>
      <c r="H122" s="95" t="str">
        <f t="shared" si="5"/>
        <v>5.7</v>
      </c>
      <c r="I122" s="95" t="str">
        <f t="shared" si="5"/>
        <v>7.1</v>
      </c>
      <c r="J122" s="95" t="str">
        <f t="shared" si="5"/>
        <v>8.0</v>
      </c>
      <c r="K122" s="95" t="str">
        <f t="shared" si="5"/>
        <v>10.1</v>
      </c>
      <c r="L122" s="95" t="str">
        <f t="shared" si="5"/>
        <v>11.3</v>
      </c>
      <c r="M122" s="95" t="str">
        <f t="shared" si="5"/>
        <v>D</v>
      </c>
      <c r="N122" s="95" t="str">
        <f t="shared" si="5"/>
        <v>D</v>
      </c>
      <c r="O122" s="95" t="str">
        <f t="shared" si="5"/>
        <v>D</v>
      </c>
      <c r="P122" s="95" t="str">
        <f t="shared" si="5"/>
        <v>D</v>
      </c>
      <c r="Q122" s="95" t="str">
        <f t="shared" si="6"/>
        <v>D</v>
      </c>
      <c r="R122" s="95" t="str">
        <f t="shared" si="6"/>
        <v>D</v>
      </c>
      <c r="S122" s="95" t="str">
        <f t="shared" si="6"/>
        <v>D</v>
      </c>
      <c r="T122" s="95" t="str">
        <f t="shared" si="6"/>
        <v>D</v>
      </c>
      <c r="U122" s="95" t="str">
        <f t="shared" si="6"/>
        <v>D</v>
      </c>
      <c r="V122" s="95" t="str">
        <f t="shared" si="6"/>
        <v>D</v>
      </c>
      <c r="W122" s="95" t="str">
        <f t="shared" si="6"/>
        <v>D</v>
      </c>
      <c r="X122" s="95" t="str">
        <f t="shared" si="6"/>
        <v>D</v>
      </c>
      <c r="Y122" s="95" t="str">
        <f t="shared" si="6"/>
        <v>D</v>
      </c>
      <c r="Z122" s="95" t="str">
        <f t="shared" si="6"/>
        <v>D</v>
      </c>
      <c r="AA122" s="95" t="str">
        <f t="shared" si="7"/>
        <v>D</v>
      </c>
      <c r="AB122" s="95" t="str">
        <f t="shared" si="7"/>
        <v>D</v>
      </c>
      <c r="AC122" s="95" t="str">
        <f t="shared" si="7"/>
        <v>D</v>
      </c>
      <c r="AD122" s="95" t="str">
        <f t="shared" si="7"/>
        <v>D</v>
      </c>
      <c r="AE122" s="95" t="str">
        <f t="shared" si="7"/>
        <v>D</v>
      </c>
      <c r="AF122" s="95" t="str">
        <f t="shared" si="7"/>
        <v>D</v>
      </c>
      <c r="AG122" s="95" t="str">
        <f t="shared" si="7"/>
        <v>D</v>
      </c>
      <c r="AH122" s="72"/>
    </row>
    <row r="123" spans="1:34" x14ac:dyDescent="0.4">
      <c r="A123" s="29"/>
      <c r="B123" s="104"/>
      <c r="C123" s="328">
        <f t="shared" si="3"/>
        <v>5.7414699999999996</v>
      </c>
      <c r="D123" s="329">
        <f t="shared" si="3"/>
        <v>11.482939999999999</v>
      </c>
      <c r="E123" s="323">
        <f t="shared" si="4"/>
        <v>1.75</v>
      </c>
      <c r="F123" s="324">
        <v>3.5</v>
      </c>
      <c r="G123" s="95" t="str">
        <f t="shared" si="5"/>
        <v>4.5</v>
      </c>
      <c r="H123" s="95" t="str">
        <f t="shared" si="5"/>
        <v>5.0</v>
      </c>
      <c r="I123" s="95" t="str">
        <f t="shared" si="5"/>
        <v>6.3</v>
      </c>
      <c r="J123" s="95" t="str">
        <f t="shared" si="5"/>
        <v>8.0</v>
      </c>
      <c r="K123" s="95" t="str">
        <f t="shared" si="5"/>
        <v>9.0</v>
      </c>
      <c r="L123" s="95" t="str">
        <f t="shared" si="5"/>
        <v>10.1</v>
      </c>
      <c r="M123" s="95" t="str">
        <f t="shared" si="5"/>
        <v>D</v>
      </c>
      <c r="N123" s="95" t="str">
        <f t="shared" si="5"/>
        <v>D</v>
      </c>
      <c r="O123" s="95" t="str">
        <f t="shared" si="5"/>
        <v>D</v>
      </c>
      <c r="P123" s="95" t="str">
        <f t="shared" si="5"/>
        <v>D</v>
      </c>
      <c r="Q123" s="95" t="str">
        <f t="shared" si="6"/>
        <v>D</v>
      </c>
      <c r="R123" s="95" t="str">
        <f t="shared" si="6"/>
        <v>D</v>
      </c>
      <c r="S123" s="95" t="str">
        <f t="shared" si="6"/>
        <v>D</v>
      </c>
      <c r="T123" s="95" t="str">
        <f t="shared" si="6"/>
        <v>D</v>
      </c>
      <c r="U123" s="95" t="str">
        <f t="shared" si="6"/>
        <v>D</v>
      </c>
      <c r="V123" s="95" t="str">
        <f t="shared" si="6"/>
        <v>D</v>
      </c>
      <c r="W123" s="95" t="str">
        <f t="shared" si="6"/>
        <v>D</v>
      </c>
      <c r="X123" s="95" t="str">
        <f t="shared" si="6"/>
        <v>D</v>
      </c>
      <c r="Y123" s="95" t="str">
        <f t="shared" si="6"/>
        <v>D</v>
      </c>
      <c r="Z123" s="95" t="str">
        <f t="shared" si="6"/>
        <v>D</v>
      </c>
      <c r="AA123" s="95" t="str">
        <f t="shared" si="7"/>
        <v>D</v>
      </c>
      <c r="AB123" s="95" t="str">
        <f t="shared" si="7"/>
        <v>D</v>
      </c>
      <c r="AC123" s="95" t="str">
        <f t="shared" si="7"/>
        <v>D</v>
      </c>
      <c r="AD123" s="95" t="str">
        <f t="shared" si="7"/>
        <v>D</v>
      </c>
      <c r="AE123" s="95" t="str">
        <f t="shared" si="7"/>
        <v>D</v>
      </c>
      <c r="AF123" s="95" t="str">
        <f t="shared" si="7"/>
        <v>D</v>
      </c>
      <c r="AG123" s="95" t="str">
        <f t="shared" si="7"/>
        <v>D</v>
      </c>
      <c r="AH123" s="72"/>
    </row>
    <row r="124" spans="1:34" x14ac:dyDescent="0.4">
      <c r="A124" s="29"/>
      <c r="B124" s="104"/>
      <c r="C124" s="328">
        <f t="shared" si="3"/>
        <v>6.1515750000000002</v>
      </c>
      <c r="D124" s="329">
        <f t="shared" si="3"/>
        <v>12.30315</v>
      </c>
      <c r="E124" s="323">
        <f t="shared" si="4"/>
        <v>1.875</v>
      </c>
      <c r="F124" s="324">
        <v>3.75</v>
      </c>
      <c r="G124" s="95" t="str">
        <f t="shared" si="5"/>
        <v>4.0</v>
      </c>
      <c r="H124" s="95" t="str">
        <f t="shared" si="5"/>
        <v>5.0</v>
      </c>
      <c r="I124" s="95" t="str">
        <f t="shared" si="5"/>
        <v>5.7</v>
      </c>
      <c r="J124" s="95" t="str">
        <f t="shared" si="5"/>
        <v>7.1</v>
      </c>
      <c r="K124" s="95" t="str">
        <f t="shared" si="5"/>
        <v>8.0</v>
      </c>
      <c r="L124" s="95" t="str">
        <f t="shared" si="5"/>
        <v>10.1</v>
      </c>
      <c r="M124" s="95" t="str">
        <f t="shared" si="5"/>
        <v>11.3</v>
      </c>
      <c r="N124" s="95" t="str">
        <f t="shared" si="5"/>
        <v>D</v>
      </c>
      <c r="O124" s="95" t="str">
        <f t="shared" si="5"/>
        <v>D</v>
      </c>
      <c r="P124" s="95" t="str">
        <f t="shared" si="5"/>
        <v>D</v>
      </c>
      <c r="Q124" s="95" t="str">
        <f t="shared" si="6"/>
        <v>D</v>
      </c>
      <c r="R124" s="95" t="str">
        <f t="shared" si="6"/>
        <v>D</v>
      </c>
      <c r="S124" s="95" t="str">
        <f t="shared" si="6"/>
        <v>D</v>
      </c>
      <c r="T124" s="95" t="str">
        <f t="shared" si="6"/>
        <v>D</v>
      </c>
      <c r="U124" s="95" t="str">
        <f t="shared" si="6"/>
        <v>D</v>
      </c>
      <c r="V124" s="95" t="str">
        <f t="shared" si="6"/>
        <v>D</v>
      </c>
      <c r="W124" s="95" t="str">
        <f t="shared" si="6"/>
        <v>D</v>
      </c>
      <c r="X124" s="95" t="str">
        <f t="shared" si="6"/>
        <v>D</v>
      </c>
      <c r="Y124" s="95" t="str">
        <f t="shared" si="6"/>
        <v>D</v>
      </c>
      <c r="Z124" s="95" t="str">
        <f t="shared" si="6"/>
        <v>D</v>
      </c>
      <c r="AA124" s="95" t="str">
        <f t="shared" si="7"/>
        <v>D</v>
      </c>
      <c r="AB124" s="95" t="str">
        <f t="shared" si="7"/>
        <v>D</v>
      </c>
      <c r="AC124" s="95" t="str">
        <f t="shared" si="7"/>
        <v>D</v>
      </c>
      <c r="AD124" s="95" t="str">
        <f t="shared" si="7"/>
        <v>D</v>
      </c>
      <c r="AE124" s="95" t="str">
        <f t="shared" si="7"/>
        <v>D</v>
      </c>
      <c r="AF124" s="95" t="str">
        <f t="shared" si="7"/>
        <v>D</v>
      </c>
      <c r="AG124" s="95" t="str">
        <f t="shared" si="7"/>
        <v>D</v>
      </c>
      <c r="AH124" s="72"/>
    </row>
    <row r="125" spans="1:34" x14ac:dyDescent="0.4">
      <c r="A125" s="29"/>
      <c r="B125" s="104"/>
      <c r="C125" s="328">
        <f t="shared" si="3"/>
        <v>6.56168</v>
      </c>
      <c r="D125" s="329">
        <f t="shared" si="3"/>
        <v>13.12336</v>
      </c>
      <c r="E125" s="323">
        <f t="shared" si="4"/>
        <v>2</v>
      </c>
      <c r="F125" s="324">
        <v>4</v>
      </c>
      <c r="G125" s="95" t="str">
        <f t="shared" si="5"/>
        <v>3.6</v>
      </c>
      <c r="H125" s="95" t="str">
        <f t="shared" si="5"/>
        <v>4.5</v>
      </c>
      <c r="I125" s="95" t="str">
        <f t="shared" si="5"/>
        <v>5.7</v>
      </c>
      <c r="J125" s="95" t="str">
        <f t="shared" si="5"/>
        <v>6.3</v>
      </c>
      <c r="K125" s="95" t="str">
        <f t="shared" si="5"/>
        <v>8.0</v>
      </c>
      <c r="L125" s="95" t="str">
        <f t="shared" si="5"/>
        <v>9.0</v>
      </c>
      <c r="M125" s="95" t="str">
        <f t="shared" si="5"/>
        <v>10.1</v>
      </c>
      <c r="N125" s="95" t="str">
        <f t="shared" si="5"/>
        <v>D</v>
      </c>
      <c r="O125" s="95" t="str">
        <f t="shared" si="5"/>
        <v>D</v>
      </c>
      <c r="P125" s="95" t="str">
        <f t="shared" si="5"/>
        <v>D</v>
      </c>
      <c r="Q125" s="95" t="str">
        <f t="shared" si="6"/>
        <v>D</v>
      </c>
      <c r="R125" s="95" t="str">
        <f t="shared" si="6"/>
        <v>D</v>
      </c>
      <c r="S125" s="95" t="str">
        <f t="shared" si="6"/>
        <v>D</v>
      </c>
      <c r="T125" s="95" t="str">
        <f t="shared" si="6"/>
        <v>D</v>
      </c>
      <c r="U125" s="95" t="str">
        <f t="shared" si="6"/>
        <v>D</v>
      </c>
      <c r="V125" s="95" t="str">
        <f t="shared" si="6"/>
        <v>D</v>
      </c>
      <c r="W125" s="95" t="str">
        <f t="shared" si="6"/>
        <v>D</v>
      </c>
      <c r="X125" s="95" t="str">
        <f t="shared" si="6"/>
        <v>D</v>
      </c>
      <c r="Y125" s="95" t="str">
        <f t="shared" si="6"/>
        <v>D</v>
      </c>
      <c r="Z125" s="95" t="str">
        <f t="shared" si="6"/>
        <v>D</v>
      </c>
      <c r="AA125" s="95" t="str">
        <f t="shared" si="7"/>
        <v>D</v>
      </c>
      <c r="AB125" s="95" t="str">
        <f t="shared" si="7"/>
        <v>D</v>
      </c>
      <c r="AC125" s="95" t="str">
        <f t="shared" si="7"/>
        <v>D</v>
      </c>
      <c r="AD125" s="95" t="str">
        <f t="shared" si="7"/>
        <v>D</v>
      </c>
      <c r="AE125" s="95" t="str">
        <f t="shared" si="7"/>
        <v>D</v>
      </c>
      <c r="AF125" s="95" t="str">
        <f t="shared" si="7"/>
        <v>D</v>
      </c>
      <c r="AG125" s="95" t="str">
        <f t="shared" si="7"/>
        <v>D</v>
      </c>
      <c r="AH125" s="72"/>
    </row>
    <row r="126" spans="1:34" x14ac:dyDescent="0.4">
      <c r="A126" s="29"/>
      <c r="B126" s="104"/>
      <c r="C126" s="328">
        <f t="shared" si="3"/>
        <v>6.9717849999999997</v>
      </c>
      <c r="D126" s="329">
        <f t="shared" si="3"/>
        <v>13.943569999999999</v>
      </c>
      <c r="E126" s="323">
        <f t="shared" si="4"/>
        <v>2.125</v>
      </c>
      <c r="F126" s="324">
        <v>4.25</v>
      </c>
      <c r="G126" s="95" t="str">
        <f t="shared" si="5"/>
        <v>3.6</v>
      </c>
      <c r="H126" s="95" t="str">
        <f t="shared" si="5"/>
        <v>4.5</v>
      </c>
      <c r="I126" s="95" t="str">
        <f t="shared" si="5"/>
        <v>5.0</v>
      </c>
      <c r="J126" s="95" t="str">
        <f t="shared" si="5"/>
        <v>6.3</v>
      </c>
      <c r="K126" s="95" t="str">
        <f t="shared" si="5"/>
        <v>7.1</v>
      </c>
      <c r="L126" s="95" t="str">
        <f t="shared" si="5"/>
        <v>9.0</v>
      </c>
      <c r="M126" s="95" t="str">
        <f t="shared" si="5"/>
        <v>10.1</v>
      </c>
      <c r="N126" s="95" t="str">
        <f t="shared" si="5"/>
        <v>11.3</v>
      </c>
      <c r="O126" s="95" t="str">
        <f t="shared" si="5"/>
        <v>D</v>
      </c>
      <c r="P126" s="95" t="str">
        <f t="shared" si="5"/>
        <v>D</v>
      </c>
      <c r="Q126" s="95" t="str">
        <f t="shared" si="6"/>
        <v>D</v>
      </c>
      <c r="R126" s="95" t="str">
        <f t="shared" si="6"/>
        <v>D</v>
      </c>
      <c r="S126" s="95" t="str">
        <f t="shared" si="6"/>
        <v>D</v>
      </c>
      <c r="T126" s="95" t="str">
        <f t="shared" si="6"/>
        <v>D</v>
      </c>
      <c r="U126" s="95" t="str">
        <f t="shared" si="6"/>
        <v>D</v>
      </c>
      <c r="V126" s="95" t="str">
        <f t="shared" si="6"/>
        <v>D</v>
      </c>
      <c r="W126" s="95" t="str">
        <f t="shared" si="6"/>
        <v>D</v>
      </c>
      <c r="X126" s="95" t="str">
        <f t="shared" si="6"/>
        <v>D</v>
      </c>
      <c r="Y126" s="95" t="str">
        <f t="shared" si="6"/>
        <v>D</v>
      </c>
      <c r="Z126" s="95" t="str">
        <f t="shared" si="6"/>
        <v>D</v>
      </c>
      <c r="AA126" s="95" t="str">
        <f t="shared" si="7"/>
        <v>D</v>
      </c>
      <c r="AB126" s="95" t="str">
        <f t="shared" si="7"/>
        <v>D</v>
      </c>
      <c r="AC126" s="95" t="str">
        <f t="shared" si="7"/>
        <v>D</v>
      </c>
      <c r="AD126" s="95" t="str">
        <f t="shared" si="7"/>
        <v>D</v>
      </c>
      <c r="AE126" s="95" t="str">
        <f t="shared" si="7"/>
        <v>D</v>
      </c>
      <c r="AF126" s="95" t="str">
        <f t="shared" si="7"/>
        <v>D</v>
      </c>
      <c r="AG126" s="95" t="str">
        <f t="shared" si="7"/>
        <v>D</v>
      </c>
      <c r="AH126" s="72"/>
    </row>
    <row r="127" spans="1:34" x14ac:dyDescent="0.4">
      <c r="A127" s="29"/>
      <c r="B127" s="104"/>
      <c r="C127" s="328">
        <f t="shared" si="3"/>
        <v>7.3818900000000003</v>
      </c>
      <c r="D127" s="329">
        <f t="shared" si="3"/>
        <v>14.763780000000001</v>
      </c>
      <c r="E127" s="323">
        <f t="shared" si="4"/>
        <v>2.25</v>
      </c>
      <c r="F127" s="324">
        <v>4.5</v>
      </c>
      <c r="G127" s="95" t="str">
        <f t="shared" si="5"/>
        <v>3.2</v>
      </c>
      <c r="H127" s="95" t="str">
        <f t="shared" si="5"/>
        <v>4.0</v>
      </c>
      <c r="I127" s="95" t="str">
        <f t="shared" si="5"/>
        <v>5.0</v>
      </c>
      <c r="J127" s="95" t="str">
        <f t="shared" si="5"/>
        <v>5.7</v>
      </c>
      <c r="K127" s="95" t="str">
        <f t="shared" si="5"/>
        <v>7.1</v>
      </c>
      <c r="L127" s="95" t="str">
        <f t="shared" si="5"/>
        <v>8.0</v>
      </c>
      <c r="M127" s="95" t="str">
        <f t="shared" si="5"/>
        <v>9.0</v>
      </c>
      <c r="N127" s="95" t="str">
        <f t="shared" si="5"/>
        <v>10.1</v>
      </c>
      <c r="O127" s="95" t="str">
        <f t="shared" si="5"/>
        <v>D</v>
      </c>
      <c r="P127" s="95" t="str">
        <f t="shared" si="5"/>
        <v>D</v>
      </c>
      <c r="Q127" s="95" t="str">
        <f t="shared" si="6"/>
        <v>D</v>
      </c>
      <c r="R127" s="95" t="str">
        <f t="shared" si="6"/>
        <v>D</v>
      </c>
      <c r="S127" s="95" t="str">
        <f t="shared" si="6"/>
        <v>D</v>
      </c>
      <c r="T127" s="95" t="str">
        <f t="shared" si="6"/>
        <v>D</v>
      </c>
      <c r="U127" s="95" t="str">
        <f t="shared" si="6"/>
        <v>D</v>
      </c>
      <c r="V127" s="95" t="str">
        <f t="shared" si="6"/>
        <v>D</v>
      </c>
      <c r="W127" s="95" t="str">
        <f t="shared" si="6"/>
        <v>D</v>
      </c>
      <c r="X127" s="95" t="str">
        <f t="shared" si="6"/>
        <v>D</v>
      </c>
      <c r="Y127" s="95" t="str">
        <f t="shared" si="6"/>
        <v>D</v>
      </c>
      <c r="Z127" s="95" t="str">
        <f t="shared" si="6"/>
        <v>D</v>
      </c>
      <c r="AA127" s="95" t="str">
        <f t="shared" si="7"/>
        <v>D</v>
      </c>
      <c r="AB127" s="95" t="str">
        <f t="shared" si="7"/>
        <v>D</v>
      </c>
      <c r="AC127" s="95" t="str">
        <f t="shared" si="7"/>
        <v>D</v>
      </c>
      <c r="AD127" s="95" t="str">
        <f t="shared" si="7"/>
        <v>D</v>
      </c>
      <c r="AE127" s="95" t="str">
        <f t="shared" si="7"/>
        <v>D</v>
      </c>
      <c r="AF127" s="95" t="str">
        <f t="shared" si="7"/>
        <v>D</v>
      </c>
      <c r="AG127" s="95" t="str">
        <f t="shared" si="7"/>
        <v>D</v>
      </c>
      <c r="AH127" s="72"/>
    </row>
    <row r="128" spans="1:34" x14ac:dyDescent="0.4">
      <c r="A128" s="29"/>
      <c r="B128" s="104"/>
      <c r="C128" s="328">
        <f t="shared" si="3"/>
        <v>7.791995</v>
      </c>
      <c r="D128" s="329">
        <f t="shared" si="3"/>
        <v>15.58399</v>
      </c>
      <c r="E128" s="323">
        <f t="shared" si="4"/>
        <v>2.375</v>
      </c>
      <c r="F128" s="324">
        <v>4.75</v>
      </c>
      <c r="G128" s="95" t="str">
        <f t="shared" si="5"/>
        <v>3.2</v>
      </c>
      <c r="H128" s="95" t="str">
        <f t="shared" si="5"/>
        <v>4.0</v>
      </c>
      <c r="I128" s="95" t="str">
        <f t="shared" si="5"/>
        <v>4.5</v>
      </c>
      <c r="J128" s="95" t="str">
        <f t="shared" si="5"/>
        <v>5.7</v>
      </c>
      <c r="K128" s="95" t="str">
        <f t="shared" si="5"/>
        <v>6.3</v>
      </c>
      <c r="L128" s="95" t="str">
        <f t="shared" si="5"/>
        <v>8.0</v>
      </c>
      <c r="M128" s="95" t="str">
        <f t="shared" si="5"/>
        <v>9.0</v>
      </c>
      <c r="N128" s="95" t="str">
        <f t="shared" si="5"/>
        <v>10.1</v>
      </c>
      <c r="O128" s="95" t="str">
        <f t="shared" si="5"/>
        <v>11.3</v>
      </c>
      <c r="P128" s="95" t="str">
        <f t="shared" si="5"/>
        <v>D</v>
      </c>
      <c r="Q128" s="95" t="str">
        <f t="shared" si="6"/>
        <v>D</v>
      </c>
      <c r="R128" s="95" t="str">
        <f t="shared" si="6"/>
        <v>D</v>
      </c>
      <c r="S128" s="95" t="str">
        <f t="shared" si="6"/>
        <v>D</v>
      </c>
      <c r="T128" s="95" t="str">
        <f t="shared" si="6"/>
        <v>D</v>
      </c>
      <c r="U128" s="95" t="str">
        <f t="shared" si="6"/>
        <v>D</v>
      </c>
      <c r="V128" s="95" t="str">
        <f t="shared" si="6"/>
        <v>D</v>
      </c>
      <c r="W128" s="95" t="str">
        <f t="shared" si="6"/>
        <v>D</v>
      </c>
      <c r="X128" s="95" t="str">
        <f t="shared" si="6"/>
        <v>D</v>
      </c>
      <c r="Y128" s="95" t="str">
        <f t="shared" si="6"/>
        <v>D</v>
      </c>
      <c r="Z128" s="95" t="str">
        <f t="shared" si="6"/>
        <v>D</v>
      </c>
      <c r="AA128" s="95" t="str">
        <f t="shared" si="7"/>
        <v>D</v>
      </c>
      <c r="AB128" s="95" t="str">
        <f t="shared" si="7"/>
        <v>D</v>
      </c>
      <c r="AC128" s="95" t="str">
        <f t="shared" si="7"/>
        <v>D</v>
      </c>
      <c r="AD128" s="95" t="str">
        <f t="shared" si="7"/>
        <v>D</v>
      </c>
      <c r="AE128" s="95" t="str">
        <f t="shared" si="7"/>
        <v>D</v>
      </c>
      <c r="AF128" s="95" t="str">
        <f t="shared" si="7"/>
        <v>D</v>
      </c>
      <c r="AG128" s="95" t="str">
        <f t="shared" si="7"/>
        <v>D</v>
      </c>
      <c r="AH128" s="72"/>
    </row>
    <row r="129" spans="1:34" x14ac:dyDescent="0.4">
      <c r="A129" s="29"/>
      <c r="B129" s="104"/>
      <c r="C129" s="328">
        <f t="shared" si="3"/>
        <v>8.2020999999999997</v>
      </c>
      <c r="D129" s="329">
        <f t="shared" si="3"/>
        <v>16.404199999999999</v>
      </c>
      <c r="E129" s="323">
        <f t="shared" si="4"/>
        <v>2.5</v>
      </c>
      <c r="F129" s="324">
        <v>5</v>
      </c>
      <c r="G129" s="95" t="str">
        <f t="shared" si="5"/>
        <v>3.2</v>
      </c>
      <c r="H129" s="95" t="str">
        <f t="shared" si="5"/>
        <v>3.6</v>
      </c>
      <c r="I129" s="95" t="str">
        <f t="shared" si="5"/>
        <v>4.5</v>
      </c>
      <c r="J129" s="95" t="str">
        <f t="shared" si="5"/>
        <v>5.7</v>
      </c>
      <c r="K129" s="95" t="str">
        <f t="shared" si="5"/>
        <v>6.3</v>
      </c>
      <c r="L129" s="95" t="str">
        <f t="shared" si="5"/>
        <v>7.1</v>
      </c>
      <c r="M129" s="95" t="str">
        <f t="shared" si="5"/>
        <v>8.0</v>
      </c>
      <c r="N129" s="95" t="str">
        <f t="shared" si="5"/>
        <v>9.0</v>
      </c>
      <c r="O129" s="95" t="str">
        <f t="shared" si="5"/>
        <v>10.1</v>
      </c>
      <c r="P129" s="95" t="str">
        <f t="shared" si="5"/>
        <v>D</v>
      </c>
      <c r="Q129" s="95" t="str">
        <f t="shared" si="6"/>
        <v>D</v>
      </c>
      <c r="R129" s="95" t="str">
        <f t="shared" si="6"/>
        <v>D</v>
      </c>
      <c r="S129" s="95" t="str">
        <f t="shared" si="6"/>
        <v>D</v>
      </c>
      <c r="T129" s="95" t="str">
        <f t="shared" si="6"/>
        <v>D</v>
      </c>
      <c r="U129" s="95" t="str">
        <f t="shared" si="6"/>
        <v>D</v>
      </c>
      <c r="V129" s="95" t="str">
        <f t="shared" si="6"/>
        <v>D</v>
      </c>
      <c r="W129" s="95" t="str">
        <f t="shared" si="6"/>
        <v>D</v>
      </c>
      <c r="X129" s="95" t="str">
        <f t="shared" si="6"/>
        <v>D</v>
      </c>
      <c r="Y129" s="95" t="str">
        <f t="shared" si="6"/>
        <v>D</v>
      </c>
      <c r="Z129" s="95" t="str">
        <f t="shared" si="6"/>
        <v>D</v>
      </c>
      <c r="AA129" s="95" t="str">
        <f t="shared" si="7"/>
        <v>D</v>
      </c>
      <c r="AB129" s="95" t="str">
        <f t="shared" si="7"/>
        <v>D</v>
      </c>
      <c r="AC129" s="95" t="str">
        <f t="shared" si="7"/>
        <v>D</v>
      </c>
      <c r="AD129" s="95" t="str">
        <f t="shared" si="7"/>
        <v>D</v>
      </c>
      <c r="AE129" s="95" t="str">
        <f t="shared" si="7"/>
        <v>D</v>
      </c>
      <c r="AF129" s="95" t="str">
        <f t="shared" si="7"/>
        <v>D</v>
      </c>
      <c r="AG129" s="95" t="str">
        <f t="shared" si="7"/>
        <v>D</v>
      </c>
      <c r="AH129" s="72"/>
    </row>
    <row r="130" spans="1:34" x14ac:dyDescent="0.4">
      <c r="A130" s="29"/>
      <c r="B130" s="104"/>
      <c r="C130" s="328">
        <f t="shared" si="3"/>
        <v>8.6122049999999994</v>
      </c>
      <c r="D130" s="329">
        <f t="shared" si="3"/>
        <v>17.224409999999999</v>
      </c>
      <c r="E130" s="323">
        <f t="shared" si="4"/>
        <v>2.625</v>
      </c>
      <c r="F130" s="324">
        <v>5.25</v>
      </c>
      <c r="G130" s="95" t="str">
        <f t="shared" ref="G130:P139" si="8">IF(((10000-$C130)/$C130/10000/2*(G$109^2/$U$106)/304.8)&gt;(1.4142*$D$71),"D",IF(((10000-$C130)/$C130/10000/2*(G$109^2/$U$106)/304.8)&gt;(28.5*1.061231),"32.0",IF(((10000-$C130)/$C130/10000/2*(G$109^2/$U$106)/304.8)&gt;(25.4*1.061231),"28.5",IF(((10000-$C130)/$C130/10000/2*(G$109^2/$U$106)/304.8)&gt;(22.6*1.061231),"25.4",IF(((10000-$C130)/$C130/10000/2*(G$109^2/$U$106)/304.8)&gt;(20.2*1.061231),"22.6",IF(((10000-$C130)/$C130/10000/2*(G$109^2/$U$106)/304.8)&gt;(18*1.061231),"20.2",IF(((10000-$C130)/$C130/10000/2*(G$109^2/$U$106)/304.8)&gt;(16*1.061231),"18.0",IF(((10000-$C130)/$C130/10000/2*(G$109^2/$U$106)/304.8)&gt;(14.3*1.061231),"16.0",IF(((10000-$C130)/$C130/10000/2*(G$109^2/$U$106)/304.8)&gt;(12.7*1.061231),"14.3",IF(((10000-$C130)/$C130/10000/2*(G$109^2/$U$106)/304.8)&gt;(11.3*1.061231),"12.7",IF(((10000-$C130)/$C130/10000/2*(G$109^2/$U$106)/304.8)&gt;(10.1*1.061231),"11.3",IF(((10000-$C130)/$C130/10000/2*(G$109^2/$U$106)/304.8)&gt;(9*1.061231),"10.1",IF(((10000-$C130)/$C130/10000/2*(G$109^2/$U$106)/304.8)&gt;(8*1.061231),"9.0",IF(((10000-$C130)/$C130/10000/2*(G$109^2/$U$106)/304.8)&gt;(7.1*1.061231),"8.0",IF(((10000-$C130)/$C130/10000/2*(G$109^2/$U$106)/304.8)&gt;(6.3*1.061231),"7.1",IF(((10000-$C130)/$C130/10000/2*(G$109^2/$U$106)/304.8)&gt;(5.7*1.061231),"6.3",IF(((10000-$C130)/$C130/10000/2*(G$109^2/$U$106)/304.8)&gt;(5*1.061231),"5.7",IF(((10000-$C130)/$C130/10000/2*(G$109^2/$U$106)/304.8)&gt;(4.5*1.061231),"5.0",IF(((10000-$C130)/$C130/10000/2*(G$109^2/$U$106)/304.8)&gt;(4*1.061231),"4.5",IF(((10000-$C130)/$C130/10000/2*(G$109^2/$U$106)/304.8)&gt;(3.6*1.061231),"4.0",IF(((10000-$C130)/$C130/10000/2*(G$109^2/$U$106)/304.8)&gt;(3.2*1.061231),"3.6",IF(((10000-$C130)/$C130/10000/2*(G$109^2/$U$106)/304.8)&gt;(2.8*1.061231),"3.2",IF(((10000-$C130)/$C130/10000/2*(G$109^2/$U$106)/304.8)&gt;(2.5*1.061231),"2.8",IF(((10000-$C130)/$C130/10000/2*(G$109^2/$U$106)/304.8)&gt;(2.2*1.061231),"2.5",IF(((10000-$C130)/$C130/10000/2*(G$109^2/$U$106)/304.8)&gt;(2*1.061231),"2.2",IF(((10000-$C130)/$C130/10000/2*(G$109^2/$U$106)/304.8)&gt;(1.8*1.061231),"2.0",IF(((10000-$C130)/$C130/10000/2*(G$109^2/$U$106)/304.8)&gt;(1.6*1.061231),"1.8",IF(((10000-$C130)/$C130/10000/2*(G$109^2/$U$106)/304.8)&gt;(1.4*1.061231),"1.6",IF(((10000-$C130)/$C130/10000/2*(G$109^2/$U$106)/304.8)&gt;(1.3*1.061231),"1.4",IF(((10000-$C130)/$C130/10000/2*(G$109^2/$U$106)/304.8)&gt;(1.1*1.061231),"1.3",IF(((10000-$C130)/$C130/10000/2*(G$109^2/$U$106)/304.8)&gt;(1*1.061231),"1.1",(10000-$C130)/$C130/10000/2*(G$109^2/$U$106)/304.8)))))))))))))))))))))))))))))))</f>
        <v>2.8</v>
      </c>
      <c r="H130" s="95" t="str">
        <f t="shared" si="8"/>
        <v>3.6</v>
      </c>
      <c r="I130" s="95" t="str">
        <f t="shared" si="8"/>
        <v>4.5</v>
      </c>
      <c r="J130" s="95" t="str">
        <f t="shared" si="8"/>
        <v>5.0</v>
      </c>
      <c r="K130" s="95" t="str">
        <f t="shared" si="8"/>
        <v>5.7</v>
      </c>
      <c r="L130" s="95" t="str">
        <f t="shared" si="8"/>
        <v>7.1</v>
      </c>
      <c r="M130" s="95" t="str">
        <f t="shared" si="8"/>
        <v>8.0</v>
      </c>
      <c r="N130" s="95" t="str">
        <f t="shared" si="8"/>
        <v>9.0</v>
      </c>
      <c r="O130" s="95" t="str">
        <f t="shared" si="8"/>
        <v>10.1</v>
      </c>
      <c r="P130" s="95" t="str">
        <f t="shared" si="8"/>
        <v>D</v>
      </c>
      <c r="Q130" s="95" t="str">
        <f t="shared" ref="Q130:Z139" si="9">IF(((10000-$C130)/$C130/10000/2*(Q$109^2/$U$106)/304.8)&gt;(1.4142*$D$71),"D",IF(((10000-$C130)/$C130/10000/2*(Q$109^2/$U$106)/304.8)&gt;(28.5*1.061231),"32.0",IF(((10000-$C130)/$C130/10000/2*(Q$109^2/$U$106)/304.8)&gt;(25.4*1.061231),"28.5",IF(((10000-$C130)/$C130/10000/2*(Q$109^2/$U$106)/304.8)&gt;(22.6*1.061231),"25.4",IF(((10000-$C130)/$C130/10000/2*(Q$109^2/$U$106)/304.8)&gt;(20.2*1.061231),"22.6",IF(((10000-$C130)/$C130/10000/2*(Q$109^2/$U$106)/304.8)&gt;(18*1.061231),"20.2",IF(((10000-$C130)/$C130/10000/2*(Q$109^2/$U$106)/304.8)&gt;(16*1.061231),"18.0",IF(((10000-$C130)/$C130/10000/2*(Q$109^2/$U$106)/304.8)&gt;(14.3*1.061231),"16.0",IF(((10000-$C130)/$C130/10000/2*(Q$109^2/$U$106)/304.8)&gt;(12.7*1.061231),"14.3",IF(((10000-$C130)/$C130/10000/2*(Q$109^2/$U$106)/304.8)&gt;(11.3*1.061231),"12.7",IF(((10000-$C130)/$C130/10000/2*(Q$109^2/$U$106)/304.8)&gt;(10.1*1.061231),"11.3",IF(((10000-$C130)/$C130/10000/2*(Q$109^2/$U$106)/304.8)&gt;(9*1.061231),"10.1",IF(((10000-$C130)/$C130/10000/2*(Q$109^2/$U$106)/304.8)&gt;(8*1.061231),"9.0",IF(((10000-$C130)/$C130/10000/2*(Q$109^2/$U$106)/304.8)&gt;(7.1*1.061231),"8.0",IF(((10000-$C130)/$C130/10000/2*(Q$109^2/$U$106)/304.8)&gt;(6.3*1.061231),"7.1",IF(((10000-$C130)/$C130/10000/2*(Q$109^2/$U$106)/304.8)&gt;(5.7*1.061231),"6.3",IF(((10000-$C130)/$C130/10000/2*(Q$109^2/$U$106)/304.8)&gt;(5*1.061231),"5.7",IF(((10000-$C130)/$C130/10000/2*(Q$109^2/$U$106)/304.8)&gt;(4.5*1.061231),"5.0",IF(((10000-$C130)/$C130/10000/2*(Q$109^2/$U$106)/304.8)&gt;(4*1.061231),"4.5",IF(((10000-$C130)/$C130/10000/2*(Q$109^2/$U$106)/304.8)&gt;(3.6*1.061231),"4.0",IF(((10000-$C130)/$C130/10000/2*(Q$109^2/$U$106)/304.8)&gt;(3.2*1.061231),"3.6",IF(((10000-$C130)/$C130/10000/2*(Q$109^2/$U$106)/304.8)&gt;(2.8*1.061231),"3.2",IF(((10000-$C130)/$C130/10000/2*(Q$109^2/$U$106)/304.8)&gt;(2.5*1.061231),"2.8",IF(((10000-$C130)/$C130/10000/2*(Q$109^2/$U$106)/304.8)&gt;(2.2*1.061231),"2.5",IF(((10000-$C130)/$C130/10000/2*(Q$109^2/$U$106)/304.8)&gt;(2*1.061231),"2.2",IF(((10000-$C130)/$C130/10000/2*(Q$109^2/$U$106)/304.8)&gt;(1.8*1.061231),"2.0",IF(((10000-$C130)/$C130/10000/2*(Q$109^2/$U$106)/304.8)&gt;(1.6*1.061231),"1.8",IF(((10000-$C130)/$C130/10000/2*(Q$109^2/$U$106)/304.8)&gt;(1.4*1.061231),"1.6",IF(((10000-$C130)/$C130/10000/2*(Q$109^2/$U$106)/304.8)&gt;(1.3*1.061231),"1.4",IF(((10000-$C130)/$C130/10000/2*(Q$109^2/$U$106)/304.8)&gt;(1.1*1.061231),"1.3",IF(((10000-$C130)/$C130/10000/2*(Q$109^2/$U$106)/304.8)&gt;(1*1.061231),"1.1",(10000-$C130)/$C130/10000/2*(Q$109^2/$U$106)/304.8)))))))))))))))))))))))))))))))</f>
        <v>D</v>
      </c>
      <c r="R130" s="95" t="str">
        <f t="shared" si="9"/>
        <v>D</v>
      </c>
      <c r="S130" s="95" t="str">
        <f t="shared" si="9"/>
        <v>D</v>
      </c>
      <c r="T130" s="95" t="str">
        <f t="shared" si="9"/>
        <v>D</v>
      </c>
      <c r="U130" s="95" t="str">
        <f t="shared" si="9"/>
        <v>D</v>
      </c>
      <c r="V130" s="95" t="str">
        <f t="shared" si="9"/>
        <v>D</v>
      </c>
      <c r="W130" s="95" t="str">
        <f t="shared" si="9"/>
        <v>D</v>
      </c>
      <c r="X130" s="95" t="str">
        <f t="shared" si="9"/>
        <v>D</v>
      </c>
      <c r="Y130" s="95" t="str">
        <f t="shared" si="9"/>
        <v>D</v>
      </c>
      <c r="Z130" s="95" t="str">
        <f t="shared" si="9"/>
        <v>D</v>
      </c>
      <c r="AA130" s="95" t="str">
        <f t="shared" ref="AA130:AG139" si="10">IF(((10000-$C130)/$C130/10000/2*(AA$109^2/$U$106)/304.8)&gt;(1.4142*$D$71),"D",IF(((10000-$C130)/$C130/10000/2*(AA$109^2/$U$106)/304.8)&gt;(28.5*1.061231),"32.0",IF(((10000-$C130)/$C130/10000/2*(AA$109^2/$U$106)/304.8)&gt;(25.4*1.061231),"28.5",IF(((10000-$C130)/$C130/10000/2*(AA$109^2/$U$106)/304.8)&gt;(22.6*1.061231),"25.4",IF(((10000-$C130)/$C130/10000/2*(AA$109^2/$U$106)/304.8)&gt;(20.2*1.061231),"22.6",IF(((10000-$C130)/$C130/10000/2*(AA$109^2/$U$106)/304.8)&gt;(18*1.061231),"20.2",IF(((10000-$C130)/$C130/10000/2*(AA$109^2/$U$106)/304.8)&gt;(16*1.061231),"18.0",IF(((10000-$C130)/$C130/10000/2*(AA$109^2/$U$106)/304.8)&gt;(14.3*1.061231),"16.0",IF(((10000-$C130)/$C130/10000/2*(AA$109^2/$U$106)/304.8)&gt;(12.7*1.061231),"14.3",IF(((10000-$C130)/$C130/10000/2*(AA$109^2/$U$106)/304.8)&gt;(11.3*1.061231),"12.7",IF(((10000-$C130)/$C130/10000/2*(AA$109^2/$U$106)/304.8)&gt;(10.1*1.061231),"11.3",IF(((10000-$C130)/$C130/10000/2*(AA$109^2/$U$106)/304.8)&gt;(9*1.061231),"10.1",IF(((10000-$C130)/$C130/10000/2*(AA$109^2/$U$106)/304.8)&gt;(8*1.061231),"9.0",IF(((10000-$C130)/$C130/10000/2*(AA$109^2/$U$106)/304.8)&gt;(7.1*1.061231),"8.0",IF(((10000-$C130)/$C130/10000/2*(AA$109^2/$U$106)/304.8)&gt;(6.3*1.061231),"7.1",IF(((10000-$C130)/$C130/10000/2*(AA$109^2/$U$106)/304.8)&gt;(5.7*1.061231),"6.3",IF(((10000-$C130)/$C130/10000/2*(AA$109^2/$U$106)/304.8)&gt;(5*1.061231),"5.7",IF(((10000-$C130)/$C130/10000/2*(AA$109^2/$U$106)/304.8)&gt;(4.5*1.061231),"5.0",IF(((10000-$C130)/$C130/10000/2*(AA$109^2/$U$106)/304.8)&gt;(4*1.061231),"4.5",IF(((10000-$C130)/$C130/10000/2*(AA$109^2/$U$106)/304.8)&gt;(3.6*1.061231),"4.0",IF(((10000-$C130)/$C130/10000/2*(AA$109^2/$U$106)/304.8)&gt;(3.2*1.061231),"3.6",IF(((10000-$C130)/$C130/10000/2*(AA$109^2/$U$106)/304.8)&gt;(2.8*1.061231),"3.2",IF(((10000-$C130)/$C130/10000/2*(AA$109^2/$U$106)/304.8)&gt;(2.5*1.061231),"2.8",IF(((10000-$C130)/$C130/10000/2*(AA$109^2/$U$106)/304.8)&gt;(2.2*1.061231),"2.5",IF(((10000-$C130)/$C130/10000/2*(AA$109^2/$U$106)/304.8)&gt;(2*1.061231),"2.2",IF(((10000-$C130)/$C130/10000/2*(AA$109^2/$U$106)/304.8)&gt;(1.8*1.061231),"2.0",IF(((10000-$C130)/$C130/10000/2*(AA$109^2/$U$106)/304.8)&gt;(1.6*1.061231),"1.8",IF(((10000-$C130)/$C130/10000/2*(AA$109^2/$U$106)/304.8)&gt;(1.4*1.061231),"1.6",IF(((10000-$C130)/$C130/10000/2*(AA$109^2/$U$106)/304.8)&gt;(1.3*1.061231),"1.4",IF(((10000-$C130)/$C130/10000/2*(AA$109^2/$U$106)/304.8)&gt;(1.1*1.061231),"1.3",IF(((10000-$C130)/$C130/10000/2*(AA$109^2/$U$106)/304.8)&gt;(1*1.061231),"1.1",(10000-$C130)/$C130/10000/2*(AA$109^2/$U$106)/304.8)))))))))))))))))))))))))))))))</f>
        <v>D</v>
      </c>
      <c r="AB130" s="95" t="str">
        <f t="shared" si="10"/>
        <v>D</v>
      </c>
      <c r="AC130" s="95" t="str">
        <f t="shared" si="10"/>
        <v>D</v>
      </c>
      <c r="AD130" s="95" t="str">
        <f t="shared" si="10"/>
        <v>D</v>
      </c>
      <c r="AE130" s="95" t="str">
        <f t="shared" si="10"/>
        <v>D</v>
      </c>
      <c r="AF130" s="95" t="str">
        <f t="shared" si="10"/>
        <v>D</v>
      </c>
      <c r="AG130" s="95" t="str">
        <f t="shared" si="10"/>
        <v>D</v>
      </c>
      <c r="AH130" s="72"/>
    </row>
    <row r="131" spans="1:34" x14ac:dyDescent="0.4">
      <c r="A131" s="29"/>
      <c r="B131" s="104"/>
      <c r="C131" s="328">
        <f t="shared" si="3"/>
        <v>9.0223099999999992</v>
      </c>
      <c r="D131" s="329">
        <f t="shared" si="3"/>
        <v>18.044619999999998</v>
      </c>
      <c r="E131" s="323">
        <f t="shared" si="4"/>
        <v>2.75</v>
      </c>
      <c r="F131" s="324">
        <v>5.5</v>
      </c>
      <c r="G131" s="95" t="str">
        <f t="shared" si="8"/>
        <v>2.8</v>
      </c>
      <c r="H131" s="95" t="str">
        <f t="shared" si="8"/>
        <v>3.2</v>
      </c>
      <c r="I131" s="95" t="str">
        <f t="shared" si="8"/>
        <v>4.0</v>
      </c>
      <c r="J131" s="95" t="str">
        <f t="shared" si="8"/>
        <v>5.0</v>
      </c>
      <c r="K131" s="95" t="str">
        <f t="shared" si="8"/>
        <v>5.7</v>
      </c>
      <c r="L131" s="95" t="str">
        <f t="shared" si="8"/>
        <v>6.3</v>
      </c>
      <c r="M131" s="95" t="str">
        <f t="shared" si="8"/>
        <v>8.0</v>
      </c>
      <c r="N131" s="95" t="str">
        <f t="shared" si="8"/>
        <v>9.0</v>
      </c>
      <c r="O131" s="95" t="str">
        <f t="shared" si="8"/>
        <v>10.1</v>
      </c>
      <c r="P131" s="95" t="str">
        <f t="shared" si="8"/>
        <v>11.3</v>
      </c>
      <c r="Q131" s="95" t="str">
        <f t="shared" si="9"/>
        <v>D</v>
      </c>
      <c r="R131" s="95" t="str">
        <f t="shared" si="9"/>
        <v>D</v>
      </c>
      <c r="S131" s="95" t="str">
        <f t="shared" si="9"/>
        <v>D</v>
      </c>
      <c r="T131" s="95" t="str">
        <f t="shared" si="9"/>
        <v>D</v>
      </c>
      <c r="U131" s="95" t="str">
        <f t="shared" si="9"/>
        <v>D</v>
      </c>
      <c r="V131" s="95" t="str">
        <f t="shared" si="9"/>
        <v>D</v>
      </c>
      <c r="W131" s="95" t="str">
        <f t="shared" si="9"/>
        <v>D</v>
      </c>
      <c r="X131" s="95" t="str">
        <f t="shared" si="9"/>
        <v>D</v>
      </c>
      <c r="Y131" s="95" t="str">
        <f t="shared" si="9"/>
        <v>D</v>
      </c>
      <c r="Z131" s="95" t="str">
        <f t="shared" si="9"/>
        <v>D</v>
      </c>
      <c r="AA131" s="95" t="str">
        <f t="shared" si="10"/>
        <v>D</v>
      </c>
      <c r="AB131" s="95" t="str">
        <f t="shared" si="10"/>
        <v>D</v>
      </c>
      <c r="AC131" s="95" t="str">
        <f t="shared" si="10"/>
        <v>D</v>
      </c>
      <c r="AD131" s="95" t="str">
        <f t="shared" si="10"/>
        <v>D</v>
      </c>
      <c r="AE131" s="95" t="str">
        <f t="shared" si="10"/>
        <v>D</v>
      </c>
      <c r="AF131" s="95" t="str">
        <f t="shared" si="10"/>
        <v>D</v>
      </c>
      <c r="AG131" s="95" t="str">
        <f t="shared" si="10"/>
        <v>D</v>
      </c>
      <c r="AH131" s="72"/>
    </row>
    <row r="132" spans="1:34" x14ac:dyDescent="0.4">
      <c r="A132" s="29"/>
      <c r="B132" s="104"/>
      <c r="C132" s="328">
        <f t="shared" si="3"/>
        <v>9.4324150000000007</v>
      </c>
      <c r="D132" s="329">
        <f t="shared" si="3"/>
        <v>18.864830000000001</v>
      </c>
      <c r="E132" s="323">
        <f t="shared" si="4"/>
        <v>2.875</v>
      </c>
      <c r="F132" s="324">
        <v>5.75</v>
      </c>
      <c r="G132" s="95" t="str">
        <f t="shared" si="8"/>
        <v>2.5</v>
      </c>
      <c r="H132" s="95" t="str">
        <f t="shared" si="8"/>
        <v>3.2</v>
      </c>
      <c r="I132" s="95" t="str">
        <f t="shared" si="8"/>
        <v>4.0</v>
      </c>
      <c r="J132" s="95" t="str">
        <f t="shared" si="8"/>
        <v>4.5</v>
      </c>
      <c r="K132" s="95" t="str">
        <f t="shared" si="8"/>
        <v>5.7</v>
      </c>
      <c r="L132" s="95" t="str">
        <f t="shared" si="8"/>
        <v>6.3</v>
      </c>
      <c r="M132" s="95" t="str">
        <f t="shared" si="8"/>
        <v>7.1</v>
      </c>
      <c r="N132" s="95" t="str">
        <f t="shared" si="8"/>
        <v>8.0</v>
      </c>
      <c r="O132" s="95" t="str">
        <f t="shared" si="8"/>
        <v>9.0</v>
      </c>
      <c r="P132" s="95" t="str">
        <f t="shared" si="8"/>
        <v>10.1</v>
      </c>
      <c r="Q132" s="95" t="str">
        <f t="shared" si="9"/>
        <v>D</v>
      </c>
      <c r="R132" s="95" t="str">
        <f t="shared" si="9"/>
        <v>D</v>
      </c>
      <c r="S132" s="95" t="str">
        <f t="shared" si="9"/>
        <v>D</v>
      </c>
      <c r="T132" s="95" t="str">
        <f t="shared" si="9"/>
        <v>D</v>
      </c>
      <c r="U132" s="95" t="str">
        <f t="shared" si="9"/>
        <v>D</v>
      </c>
      <c r="V132" s="95" t="str">
        <f t="shared" si="9"/>
        <v>D</v>
      </c>
      <c r="W132" s="95" t="str">
        <f t="shared" si="9"/>
        <v>D</v>
      </c>
      <c r="X132" s="95" t="str">
        <f t="shared" si="9"/>
        <v>D</v>
      </c>
      <c r="Y132" s="95" t="str">
        <f t="shared" si="9"/>
        <v>D</v>
      </c>
      <c r="Z132" s="95" t="str">
        <f t="shared" si="9"/>
        <v>D</v>
      </c>
      <c r="AA132" s="95" t="str">
        <f t="shared" si="10"/>
        <v>D</v>
      </c>
      <c r="AB132" s="95" t="str">
        <f t="shared" si="10"/>
        <v>D</v>
      </c>
      <c r="AC132" s="95" t="str">
        <f t="shared" si="10"/>
        <v>D</v>
      </c>
      <c r="AD132" s="95" t="str">
        <f t="shared" si="10"/>
        <v>D</v>
      </c>
      <c r="AE132" s="95" t="str">
        <f t="shared" si="10"/>
        <v>D</v>
      </c>
      <c r="AF132" s="95" t="str">
        <f t="shared" si="10"/>
        <v>D</v>
      </c>
      <c r="AG132" s="95" t="str">
        <f t="shared" si="10"/>
        <v>D</v>
      </c>
      <c r="AH132" s="72"/>
    </row>
    <row r="133" spans="1:34" x14ac:dyDescent="0.4">
      <c r="A133" s="29"/>
      <c r="B133" s="104"/>
      <c r="C133" s="328">
        <f t="shared" si="3"/>
        <v>9.8425200000000004</v>
      </c>
      <c r="D133" s="329">
        <f t="shared" si="3"/>
        <v>19.685040000000001</v>
      </c>
      <c r="E133" s="323">
        <f t="shared" si="4"/>
        <v>3</v>
      </c>
      <c r="F133" s="324">
        <v>6</v>
      </c>
      <c r="G133" s="95" t="str">
        <f t="shared" si="8"/>
        <v>2.5</v>
      </c>
      <c r="H133" s="95" t="str">
        <f t="shared" si="8"/>
        <v>3.2</v>
      </c>
      <c r="I133" s="95" t="str">
        <f t="shared" si="8"/>
        <v>3.6</v>
      </c>
      <c r="J133" s="95" t="str">
        <f t="shared" si="8"/>
        <v>4.5</v>
      </c>
      <c r="K133" s="95" t="str">
        <f t="shared" si="8"/>
        <v>5.0</v>
      </c>
      <c r="L133" s="95" t="str">
        <f t="shared" si="8"/>
        <v>5.7</v>
      </c>
      <c r="M133" s="95" t="str">
        <f t="shared" si="8"/>
        <v>7.1</v>
      </c>
      <c r="N133" s="95" t="str">
        <f t="shared" si="8"/>
        <v>8.0</v>
      </c>
      <c r="O133" s="95" t="str">
        <f t="shared" si="8"/>
        <v>9.0</v>
      </c>
      <c r="P133" s="95" t="str">
        <f t="shared" si="8"/>
        <v>10.1</v>
      </c>
      <c r="Q133" s="95" t="str">
        <f t="shared" si="9"/>
        <v>11.3</v>
      </c>
      <c r="R133" s="95" t="str">
        <f t="shared" si="9"/>
        <v>D</v>
      </c>
      <c r="S133" s="95" t="str">
        <f t="shared" si="9"/>
        <v>D</v>
      </c>
      <c r="T133" s="95" t="str">
        <f t="shared" si="9"/>
        <v>D</v>
      </c>
      <c r="U133" s="95" t="str">
        <f t="shared" si="9"/>
        <v>D</v>
      </c>
      <c r="V133" s="95" t="str">
        <f t="shared" si="9"/>
        <v>D</v>
      </c>
      <c r="W133" s="95" t="str">
        <f t="shared" si="9"/>
        <v>D</v>
      </c>
      <c r="X133" s="95" t="str">
        <f t="shared" si="9"/>
        <v>D</v>
      </c>
      <c r="Y133" s="95" t="str">
        <f t="shared" si="9"/>
        <v>D</v>
      </c>
      <c r="Z133" s="95" t="str">
        <f t="shared" si="9"/>
        <v>D</v>
      </c>
      <c r="AA133" s="95" t="str">
        <f t="shared" si="10"/>
        <v>D</v>
      </c>
      <c r="AB133" s="95" t="str">
        <f t="shared" si="10"/>
        <v>D</v>
      </c>
      <c r="AC133" s="95" t="str">
        <f t="shared" si="10"/>
        <v>D</v>
      </c>
      <c r="AD133" s="95" t="str">
        <f t="shared" si="10"/>
        <v>D</v>
      </c>
      <c r="AE133" s="95" t="str">
        <f t="shared" si="10"/>
        <v>D</v>
      </c>
      <c r="AF133" s="95" t="str">
        <f t="shared" si="10"/>
        <v>D</v>
      </c>
      <c r="AG133" s="95" t="str">
        <f t="shared" si="10"/>
        <v>D</v>
      </c>
      <c r="AH133" s="72"/>
    </row>
    <row r="134" spans="1:34" x14ac:dyDescent="0.4">
      <c r="A134" s="29"/>
      <c r="B134" s="104"/>
      <c r="C134" s="328">
        <f t="shared" si="3"/>
        <v>10.252625</v>
      </c>
      <c r="D134" s="329">
        <f t="shared" si="3"/>
        <v>20.50525</v>
      </c>
      <c r="E134" s="323">
        <f t="shared" si="4"/>
        <v>3.125</v>
      </c>
      <c r="F134" s="324">
        <v>6.25</v>
      </c>
      <c r="G134" s="95" t="str">
        <f t="shared" si="8"/>
        <v>2.5</v>
      </c>
      <c r="H134" s="95" t="str">
        <f t="shared" si="8"/>
        <v>2.8</v>
      </c>
      <c r="I134" s="95" t="str">
        <f t="shared" si="8"/>
        <v>3.6</v>
      </c>
      <c r="J134" s="95" t="str">
        <f t="shared" si="8"/>
        <v>4.5</v>
      </c>
      <c r="K134" s="95" t="str">
        <f t="shared" si="8"/>
        <v>5.0</v>
      </c>
      <c r="L134" s="95" t="str">
        <f t="shared" si="8"/>
        <v>5.7</v>
      </c>
      <c r="M134" s="95" t="str">
        <f t="shared" si="8"/>
        <v>6.3</v>
      </c>
      <c r="N134" s="95" t="str">
        <f t="shared" si="8"/>
        <v>8.0</v>
      </c>
      <c r="O134" s="95" t="str">
        <f t="shared" si="8"/>
        <v>9.0</v>
      </c>
      <c r="P134" s="95" t="str">
        <f t="shared" si="8"/>
        <v>10.1</v>
      </c>
      <c r="Q134" s="95" t="str">
        <f t="shared" si="9"/>
        <v>10.1</v>
      </c>
      <c r="R134" s="95" t="str">
        <f t="shared" si="9"/>
        <v>D</v>
      </c>
      <c r="S134" s="95" t="str">
        <f t="shared" si="9"/>
        <v>D</v>
      </c>
      <c r="T134" s="95" t="str">
        <f t="shared" si="9"/>
        <v>D</v>
      </c>
      <c r="U134" s="95" t="str">
        <f t="shared" si="9"/>
        <v>D</v>
      </c>
      <c r="V134" s="95" t="str">
        <f t="shared" si="9"/>
        <v>D</v>
      </c>
      <c r="W134" s="95" t="str">
        <f t="shared" si="9"/>
        <v>D</v>
      </c>
      <c r="X134" s="95" t="str">
        <f t="shared" si="9"/>
        <v>D</v>
      </c>
      <c r="Y134" s="95" t="str">
        <f t="shared" si="9"/>
        <v>D</v>
      </c>
      <c r="Z134" s="95" t="str">
        <f t="shared" si="9"/>
        <v>D</v>
      </c>
      <c r="AA134" s="95" t="str">
        <f t="shared" si="10"/>
        <v>D</v>
      </c>
      <c r="AB134" s="95" t="str">
        <f t="shared" si="10"/>
        <v>D</v>
      </c>
      <c r="AC134" s="95" t="str">
        <f t="shared" si="10"/>
        <v>D</v>
      </c>
      <c r="AD134" s="95" t="str">
        <f t="shared" si="10"/>
        <v>D</v>
      </c>
      <c r="AE134" s="95" t="str">
        <f t="shared" si="10"/>
        <v>D</v>
      </c>
      <c r="AF134" s="95" t="str">
        <f t="shared" si="10"/>
        <v>D</v>
      </c>
      <c r="AG134" s="95" t="str">
        <f t="shared" si="10"/>
        <v>D</v>
      </c>
      <c r="AH134" s="72"/>
    </row>
    <row r="135" spans="1:34" x14ac:dyDescent="0.4">
      <c r="A135" s="29"/>
      <c r="B135" s="104"/>
      <c r="C135" s="328">
        <f t="shared" ref="C135:D150" si="11">E135*3.28084</f>
        <v>10.66273</v>
      </c>
      <c r="D135" s="329">
        <f t="shared" si="11"/>
        <v>21.32546</v>
      </c>
      <c r="E135" s="323">
        <f t="shared" si="4"/>
        <v>3.25</v>
      </c>
      <c r="F135" s="324">
        <v>6.5</v>
      </c>
      <c r="G135" s="95" t="str">
        <f t="shared" si="8"/>
        <v>2.2</v>
      </c>
      <c r="H135" s="95" t="str">
        <f t="shared" si="8"/>
        <v>2.8</v>
      </c>
      <c r="I135" s="95" t="str">
        <f t="shared" si="8"/>
        <v>3.6</v>
      </c>
      <c r="J135" s="95" t="str">
        <f t="shared" si="8"/>
        <v>4.0</v>
      </c>
      <c r="K135" s="95" t="str">
        <f t="shared" si="8"/>
        <v>5.0</v>
      </c>
      <c r="L135" s="95" t="str">
        <f t="shared" si="8"/>
        <v>5.7</v>
      </c>
      <c r="M135" s="95" t="str">
        <f t="shared" si="8"/>
        <v>6.3</v>
      </c>
      <c r="N135" s="95" t="str">
        <f t="shared" si="8"/>
        <v>7.1</v>
      </c>
      <c r="O135" s="95" t="str">
        <f t="shared" si="8"/>
        <v>8.0</v>
      </c>
      <c r="P135" s="95" t="str">
        <f t="shared" si="8"/>
        <v>9.0</v>
      </c>
      <c r="Q135" s="95" t="str">
        <f t="shared" si="9"/>
        <v>10.1</v>
      </c>
      <c r="R135" s="95" t="str">
        <f t="shared" si="9"/>
        <v>D</v>
      </c>
      <c r="S135" s="95" t="str">
        <f t="shared" si="9"/>
        <v>D</v>
      </c>
      <c r="T135" s="95" t="str">
        <f t="shared" si="9"/>
        <v>D</v>
      </c>
      <c r="U135" s="95" t="str">
        <f t="shared" si="9"/>
        <v>D</v>
      </c>
      <c r="V135" s="95" t="str">
        <f t="shared" si="9"/>
        <v>D</v>
      </c>
      <c r="W135" s="95" t="str">
        <f t="shared" si="9"/>
        <v>D</v>
      </c>
      <c r="X135" s="95" t="str">
        <f t="shared" si="9"/>
        <v>D</v>
      </c>
      <c r="Y135" s="95" t="str">
        <f t="shared" si="9"/>
        <v>D</v>
      </c>
      <c r="Z135" s="95" t="str">
        <f t="shared" si="9"/>
        <v>D</v>
      </c>
      <c r="AA135" s="95" t="str">
        <f t="shared" si="10"/>
        <v>D</v>
      </c>
      <c r="AB135" s="95" t="str">
        <f t="shared" si="10"/>
        <v>D</v>
      </c>
      <c r="AC135" s="95" t="str">
        <f t="shared" si="10"/>
        <v>D</v>
      </c>
      <c r="AD135" s="95" t="str">
        <f t="shared" si="10"/>
        <v>D</v>
      </c>
      <c r="AE135" s="95" t="str">
        <f t="shared" si="10"/>
        <v>D</v>
      </c>
      <c r="AF135" s="95" t="str">
        <f t="shared" si="10"/>
        <v>D</v>
      </c>
      <c r="AG135" s="95" t="str">
        <f t="shared" si="10"/>
        <v>D</v>
      </c>
      <c r="AH135" s="72"/>
    </row>
    <row r="136" spans="1:34" x14ac:dyDescent="0.4">
      <c r="A136" s="29"/>
      <c r="B136" s="104"/>
      <c r="C136" s="328">
        <f t="shared" si="11"/>
        <v>11.072835</v>
      </c>
      <c r="D136" s="329">
        <f t="shared" si="11"/>
        <v>22.145669999999999</v>
      </c>
      <c r="E136" s="323">
        <f t="shared" si="4"/>
        <v>3.375</v>
      </c>
      <c r="F136" s="324">
        <v>6.75</v>
      </c>
      <c r="G136" s="95" t="str">
        <f t="shared" si="8"/>
        <v>2.2</v>
      </c>
      <c r="H136" s="95" t="str">
        <f t="shared" si="8"/>
        <v>2.8</v>
      </c>
      <c r="I136" s="95" t="str">
        <f t="shared" si="8"/>
        <v>3.2</v>
      </c>
      <c r="J136" s="95" t="str">
        <f t="shared" si="8"/>
        <v>4.0</v>
      </c>
      <c r="K136" s="95" t="str">
        <f t="shared" si="8"/>
        <v>4.5</v>
      </c>
      <c r="L136" s="95" t="str">
        <f t="shared" si="8"/>
        <v>5.7</v>
      </c>
      <c r="M136" s="95" t="str">
        <f t="shared" si="8"/>
        <v>6.3</v>
      </c>
      <c r="N136" s="95" t="str">
        <f t="shared" si="8"/>
        <v>7.1</v>
      </c>
      <c r="O136" s="95" t="str">
        <f t="shared" si="8"/>
        <v>8.0</v>
      </c>
      <c r="P136" s="95" t="str">
        <f t="shared" si="8"/>
        <v>9.0</v>
      </c>
      <c r="Q136" s="95" t="str">
        <f t="shared" si="9"/>
        <v>10.1</v>
      </c>
      <c r="R136" s="95" t="str">
        <f t="shared" si="9"/>
        <v>11.3</v>
      </c>
      <c r="S136" s="95" t="str">
        <f t="shared" si="9"/>
        <v>D</v>
      </c>
      <c r="T136" s="95" t="str">
        <f t="shared" si="9"/>
        <v>D</v>
      </c>
      <c r="U136" s="95" t="str">
        <f t="shared" si="9"/>
        <v>D</v>
      </c>
      <c r="V136" s="95" t="str">
        <f t="shared" si="9"/>
        <v>D</v>
      </c>
      <c r="W136" s="95" t="str">
        <f t="shared" si="9"/>
        <v>D</v>
      </c>
      <c r="X136" s="95" t="str">
        <f t="shared" si="9"/>
        <v>D</v>
      </c>
      <c r="Y136" s="95" t="str">
        <f t="shared" si="9"/>
        <v>D</v>
      </c>
      <c r="Z136" s="95" t="str">
        <f t="shared" si="9"/>
        <v>D</v>
      </c>
      <c r="AA136" s="95" t="str">
        <f t="shared" si="10"/>
        <v>D</v>
      </c>
      <c r="AB136" s="95" t="str">
        <f t="shared" si="10"/>
        <v>D</v>
      </c>
      <c r="AC136" s="95" t="str">
        <f t="shared" si="10"/>
        <v>D</v>
      </c>
      <c r="AD136" s="95" t="str">
        <f t="shared" si="10"/>
        <v>D</v>
      </c>
      <c r="AE136" s="95" t="str">
        <f t="shared" si="10"/>
        <v>D</v>
      </c>
      <c r="AF136" s="95" t="str">
        <f t="shared" si="10"/>
        <v>D</v>
      </c>
      <c r="AG136" s="95" t="str">
        <f t="shared" si="10"/>
        <v>D</v>
      </c>
      <c r="AH136" s="72"/>
    </row>
    <row r="137" spans="1:34" x14ac:dyDescent="0.4">
      <c r="A137" s="29"/>
      <c r="B137" s="104"/>
      <c r="C137" s="328">
        <f t="shared" si="11"/>
        <v>11.482939999999999</v>
      </c>
      <c r="D137" s="329">
        <f t="shared" si="11"/>
        <v>22.965879999999999</v>
      </c>
      <c r="E137" s="323">
        <f t="shared" si="4"/>
        <v>3.5</v>
      </c>
      <c r="F137" s="324">
        <v>7</v>
      </c>
      <c r="G137" s="95" t="str">
        <f t="shared" si="8"/>
        <v>2.2</v>
      </c>
      <c r="H137" s="95" t="str">
        <f t="shared" si="8"/>
        <v>2.5</v>
      </c>
      <c r="I137" s="95" t="str">
        <f t="shared" si="8"/>
        <v>3.2</v>
      </c>
      <c r="J137" s="95" t="str">
        <f t="shared" si="8"/>
        <v>3.6</v>
      </c>
      <c r="K137" s="95" t="str">
        <f t="shared" si="8"/>
        <v>4.5</v>
      </c>
      <c r="L137" s="95" t="str">
        <f t="shared" si="8"/>
        <v>5.0</v>
      </c>
      <c r="M137" s="95" t="str">
        <f t="shared" si="8"/>
        <v>5.7</v>
      </c>
      <c r="N137" s="95" t="str">
        <f t="shared" si="8"/>
        <v>7.1</v>
      </c>
      <c r="O137" s="95" t="str">
        <f t="shared" si="8"/>
        <v>8.0</v>
      </c>
      <c r="P137" s="95" t="str">
        <f t="shared" si="8"/>
        <v>9.0</v>
      </c>
      <c r="Q137" s="95" t="str">
        <f t="shared" si="9"/>
        <v>9.0</v>
      </c>
      <c r="R137" s="95" t="str">
        <f t="shared" si="9"/>
        <v>10.1</v>
      </c>
      <c r="S137" s="95" t="str">
        <f t="shared" si="9"/>
        <v>D</v>
      </c>
      <c r="T137" s="95" t="str">
        <f t="shared" si="9"/>
        <v>D</v>
      </c>
      <c r="U137" s="95" t="str">
        <f t="shared" si="9"/>
        <v>D</v>
      </c>
      <c r="V137" s="95" t="str">
        <f t="shared" si="9"/>
        <v>D</v>
      </c>
      <c r="W137" s="95" t="str">
        <f t="shared" si="9"/>
        <v>D</v>
      </c>
      <c r="X137" s="95" t="str">
        <f t="shared" si="9"/>
        <v>D</v>
      </c>
      <c r="Y137" s="95" t="str">
        <f t="shared" si="9"/>
        <v>D</v>
      </c>
      <c r="Z137" s="95" t="str">
        <f t="shared" si="9"/>
        <v>D</v>
      </c>
      <c r="AA137" s="95" t="str">
        <f t="shared" si="10"/>
        <v>D</v>
      </c>
      <c r="AB137" s="95" t="str">
        <f t="shared" si="10"/>
        <v>D</v>
      </c>
      <c r="AC137" s="95" t="str">
        <f t="shared" si="10"/>
        <v>D</v>
      </c>
      <c r="AD137" s="95" t="str">
        <f t="shared" si="10"/>
        <v>D</v>
      </c>
      <c r="AE137" s="95" t="str">
        <f t="shared" si="10"/>
        <v>D</v>
      </c>
      <c r="AF137" s="95" t="str">
        <f t="shared" si="10"/>
        <v>D</v>
      </c>
      <c r="AG137" s="95" t="str">
        <f t="shared" si="10"/>
        <v>D</v>
      </c>
      <c r="AH137" s="72"/>
    </row>
    <row r="138" spans="1:34" x14ac:dyDescent="0.4">
      <c r="A138" s="29"/>
      <c r="B138" s="104"/>
      <c r="C138" s="328">
        <f t="shared" si="11"/>
        <v>11.893045000000001</v>
      </c>
      <c r="D138" s="329">
        <f t="shared" si="11"/>
        <v>23.786090000000002</v>
      </c>
      <c r="E138" s="323">
        <f t="shared" si="4"/>
        <v>3.625</v>
      </c>
      <c r="F138" s="324">
        <v>7.25</v>
      </c>
      <c r="G138" s="95" t="str">
        <f t="shared" si="8"/>
        <v>2.0</v>
      </c>
      <c r="H138" s="95" t="str">
        <f t="shared" si="8"/>
        <v>2.5</v>
      </c>
      <c r="I138" s="95" t="str">
        <f t="shared" si="8"/>
        <v>3.2</v>
      </c>
      <c r="J138" s="95" t="str">
        <f t="shared" si="8"/>
        <v>3.6</v>
      </c>
      <c r="K138" s="95" t="str">
        <f t="shared" si="8"/>
        <v>4.5</v>
      </c>
      <c r="L138" s="95" t="str">
        <f t="shared" si="8"/>
        <v>5.0</v>
      </c>
      <c r="M138" s="95" t="str">
        <f t="shared" si="8"/>
        <v>5.7</v>
      </c>
      <c r="N138" s="95" t="str">
        <f t="shared" si="8"/>
        <v>6.3</v>
      </c>
      <c r="O138" s="95" t="str">
        <f t="shared" si="8"/>
        <v>7.1</v>
      </c>
      <c r="P138" s="95" t="str">
        <f t="shared" si="8"/>
        <v>8.0</v>
      </c>
      <c r="Q138" s="95" t="str">
        <f t="shared" si="9"/>
        <v>9.0</v>
      </c>
      <c r="R138" s="95" t="str">
        <f t="shared" si="9"/>
        <v>10.1</v>
      </c>
      <c r="S138" s="95" t="str">
        <f t="shared" si="9"/>
        <v>11.3</v>
      </c>
      <c r="T138" s="95" t="str">
        <f t="shared" si="9"/>
        <v>D</v>
      </c>
      <c r="U138" s="95" t="str">
        <f t="shared" si="9"/>
        <v>D</v>
      </c>
      <c r="V138" s="95" t="str">
        <f t="shared" si="9"/>
        <v>D</v>
      </c>
      <c r="W138" s="95" t="str">
        <f t="shared" si="9"/>
        <v>D</v>
      </c>
      <c r="X138" s="95" t="str">
        <f t="shared" si="9"/>
        <v>D</v>
      </c>
      <c r="Y138" s="95" t="str">
        <f t="shared" si="9"/>
        <v>D</v>
      </c>
      <c r="Z138" s="95" t="str">
        <f t="shared" si="9"/>
        <v>D</v>
      </c>
      <c r="AA138" s="95" t="str">
        <f t="shared" si="10"/>
        <v>D</v>
      </c>
      <c r="AB138" s="95" t="str">
        <f t="shared" si="10"/>
        <v>D</v>
      </c>
      <c r="AC138" s="95" t="str">
        <f t="shared" si="10"/>
        <v>D</v>
      </c>
      <c r="AD138" s="95" t="str">
        <f t="shared" si="10"/>
        <v>D</v>
      </c>
      <c r="AE138" s="95" t="str">
        <f t="shared" si="10"/>
        <v>D</v>
      </c>
      <c r="AF138" s="95" t="str">
        <f t="shared" si="10"/>
        <v>D</v>
      </c>
      <c r="AG138" s="95" t="str">
        <f t="shared" si="10"/>
        <v>D</v>
      </c>
      <c r="AH138" s="72"/>
    </row>
    <row r="139" spans="1:34" x14ac:dyDescent="0.4">
      <c r="A139" s="29"/>
      <c r="B139" s="104"/>
      <c r="C139" s="328">
        <f t="shared" si="11"/>
        <v>12.30315</v>
      </c>
      <c r="D139" s="329">
        <f t="shared" si="11"/>
        <v>24.606300000000001</v>
      </c>
      <c r="E139" s="323">
        <f t="shared" si="4"/>
        <v>3.75</v>
      </c>
      <c r="F139" s="324">
        <v>7.5</v>
      </c>
      <c r="G139" s="95" t="str">
        <f t="shared" si="8"/>
        <v>2.0</v>
      </c>
      <c r="H139" s="95" t="str">
        <f t="shared" si="8"/>
        <v>2.5</v>
      </c>
      <c r="I139" s="95" t="str">
        <f t="shared" si="8"/>
        <v>3.2</v>
      </c>
      <c r="J139" s="95" t="str">
        <f t="shared" si="8"/>
        <v>3.6</v>
      </c>
      <c r="K139" s="95" t="str">
        <f t="shared" si="8"/>
        <v>4.0</v>
      </c>
      <c r="L139" s="95" t="str">
        <f t="shared" si="8"/>
        <v>5.0</v>
      </c>
      <c r="M139" s="95" t="str">
        <f t="shared" si="8"/>
        <v>5.7</v>
      </c>
      <c r="N139" s="95" t="str">
        <f t="shared" si="8"/>
        <v>6.3</v>
      </c>
      <c r="O139" s="95" t="str">
        <f t="shared" si="8"/>
        <v>7.1</v>
      </c>
      <c r="P139" s="95" t="str">
        <f t="shared" si="8"/>
        <v>8.0</v>
      </c>
      <c r="Q139" s="95" t="str">
        <f t="shared" si="9"/>
        <v>9.0</v>
      </c>
      <c r="R139" s="95" t="str">
        <f t="shared" si="9"/>
        <v>10.1</v>
      </c>
      <c r="S139" s="95" t="str">
        <f t="shared" si="9"/>
        <v>11.3</v>
      </c>
      <c r="T139" s="95" t="str">
        <f t="shared" si="9"/>
        <v>D</v>
      </c>
      <c r="U139" s="95" t="str">
        <f t="shared" si="9"/>
        <v>D</v>
      </c>
      <c r="V139" s="95" t="str">
        <f t="shared" si="9"/>
        <v>D</v>
      </c>
      <c r="W139" s="95" t="str">
        <f t="shared" si="9"/>
        <v>D</v>
      </c>
      <c r="X139" s="95" t="str">
        <f t="shared" si="9"/>
        <v>D</v>
      </c>
      <c r="Y139" s="95" t="str">
        <f t="shared" si="9"/>
        <v>D</v>
      </c>
      <c r="Z139" s="95" t="str">
        <f t="shared" si="9"/>
        <v>D</v>
      </c>
      <c r="AA139" s="95" t="str">
        <f t="shared" si="10"/>
        <v>D</v>
      </c>
      <c r="AB139" s="95" t="str">
        <f t="shared" si="10"/>
        <v>D</v>
      </c>
      <c r="AC139" s="95" t="str">
        <f t="shared" si="10"/>
        <v>D</v>
      </c>
      <c r="AD139" s="95" t="str">
        <f t="shared" si="10"/>
        <v>D</v>
      </c>
      <c r="AE139" s="95" t="str">
        <f t="shared" si="10"/>
        <v>D</v>
      </c>
      <c r="AF139" s="95" t="str">
        <f t="shared" si="10"/>
        <v>D</v>
      </c>
      <c r="AG139" s="95" t="str">
        <f t="shared" si="10"/>
        <v>D</v>
      </c>
      <c r="AH139" s="72"/>
    </row>
    <row r="140" spans="1:34" x14ac:dyDescent="0.4">
      <c r="A140" s="29"/>
      <c r="B140" s="104"/>
      <c r="C140" s="328">
        <f t="shared" si="11"/>
        <v>12.713255</v>
      </c>
      <c r="D140" s="329">
        <f t="shared" si="11"/>
        <v>25.42651</v>
      </c>
      <c r="E140" s="323">
        <f t="shared" si="4"/>
        <v>3.875</v>
      </c>
      <c r="F140" s="324">
        <v>7.75</v>
      </c>
      <c r="G140" s="95" t="str">
        <f t="shared" ref="G140:P149" si="12">IF(((10000-$C140)/$C140/10000/2*(G$109^2/$U$106)/304.8)&gt;(1.4142*$D$71),"D",IF(((10000-$C140)/$C140/10000/2*(G$109^2/$U$106)/304.8)&gt;(28.5*1.061231),"32.0",IF(((10000-$C140)/$C140/10000/2*(G$109^2/$U$106)/304.8)&gt;(25.4*1.061231),"28.5",IF(((10000-$C140)/$C140/10000/2*(G$109^2/$U$106)/304.8)&gt;(22.6*1.061231),"25.4",IF(((10000-$C140)/$C140/10000/2*(G$109^2/$U$106)/304.8)&gt;(20.2*1.061231),"22.6",IF(((10000-$C140)/$C140/10000/2*(G$109^2/$U$106)/304.8)&gt;(18*1.061231),"20.2",IF(((10000-$C140)/$C140/10000/2*(G$109^2/$U$106)/304.8)&gt;(16*1.061231),"18.0",IF(((10000-$C140)/$C140/10000/2*(G$109^2/$U$106)/304.8)&gt;(14.3*1.061231),"16.0",IF(((10000-$C140)/$C140/10000/2*(G$109^2/$U$106)/304.8)&gt;(12.7*1.061231),"14.3",IF(((10000-$C140)/$C140/10000/2*(G$109^2/$U$106)/304.8)&gt;(11.3*1.061231),"12.7",IF(((10000-$C140)/$C140/10000/2*(G$109^2/$U$106)/304.8)&gt;(10.1*1.061231),"11.3",IF(((10000-$C140)/$C140/10000/2*(G$109^2/$U$106)/304.8)&gt;(9*1.061231),"10.1",IF(((10000-$C140)/$C140/10000/2*(G$109^2/$U$106)/304.8)&gt;(8*1.061231),"9.0",IF(((10000-$C140)/$C140/10000/2*(G$109^2/$U$106)/304.8)&gt;(7.1*1.061231),"8.0",IF(((10000-$C140)/$C140/10000/2*(G$109^2/$U$106)/304.8)&gt;(6.3*1.061231),"7.1",IF(((10000-$C140)/$C140/10000/2*(G$109^2/$U$106)/304.8)&gt;(5.7*1.061231),"6.3",IF(((10000-$C140)/$C140/10000/2*(G$109^2/$U$106)/304.8)&gt;(5*1.061231),"5.7",IF(((10000-$C140)/$C140/10000/2*(G$109^2/$U$106)/304.8)&gt;(4.5*1.061231),"5.0",IF(((10000-$C140)/$C140/10000/2*(G$109^2/$U$106)/304.8)&gt;(4*1.061231),"4.5",IF(((10000-$C140)/$C140/10000/2*(G$109^2/$U$106)/304.8)&gt;(3.6*1.061231),"4.0",IF(((10000-$C140)/$C140/10000/2*(G$109^2/$U$106)/304.8)&gt;(3.2*1.061231),"3.6",IF(((10000-$C140)/$C140/10000/2*(G$109^2/$U$106)/304.8)&gt;(2.8*1.061231),"3.2",IF(((10000-$C140)/$C140/10000/2*(G$109^2/$U$106)/304.8)&gt;(2.5*1.061231),"2.8",IF(((10000-$C140)/$C140/10000/2*(G$109^2/$U$106)/304.8)&gt;(2.2*1.061231),"2.5",IF(((10000-$C140)/$C140/10000/2*(G$109^2/$U$106)/304.8)&gt;(2*1.061231),"2.2",IF(((10000-$C140)/$C140/10000/2*(G$109^2/$U$106)/304.8)&gt;(1.8*1.061231),"2.0",IF(((10000-$C140)/$C140/10000/2*(G$109^2/$U$106)/304.8)&gt;(1.6*1.061231),"1.8",IF(((10000-$C140)/$C140/10000/2*(G$109^2/$U$106)/304.8)&gt;(1.4*1.061231),"1.6",IF(((10000-$C140)/$C140/10000/2*(G$109^2/$U$106)/304.8)&gt;(1.3*1.061231),"1.4",IF(((10000-$C140)/$C140/10000/2*(G$109^2/$U$106)/304.8)&gt;(1.1*1.061231),"1.3",IF(((10000-$C140)/$C140/10000/2*(G$109^2/$U$106)/304.8)&gt;(1*1.061231),"1.1",(10000-$C140)/$C140/10000/2*(G$109^2/$U$106)/304.8)))))))))))))))))))))))))))))))</f>
        <v>2.0</v>
      </c>
      <c r="H140" s="95" t="str">
        <f t="shared" si="12"/>
        <v>2.5</v>
      </c>
      <c r="I140" s="95" t="str">
        <f t="shared" si="12"/>
        <v>2.8</v>
      </c>
      <c r="J140" s="95" t="str">
        <f t="shared" si="12"/>
        <v>3.6</v>
      </c>
      <c r="K140" s="95" t="str">
        <f t="shared" si="12"/>
        <v>4.0</v>
      </c>
      <c r="L140" s="95" t="str">
        <f t="shared" si="12"/>
        <v>4.5</v>
      </c>
      <c r="M140" s="95" t="str">
        <f t="shared" si="12"/>
        <v>5.7</v>
      </c>
      <c r="N140" s="95" t="str">
        <f t="shared" si="12"/>
        <v>6.3</v>
      </c>
      <c r="O140" s="95" t="str">
        <f t="shared" si="12"/>
        <v>7.1</v>
      </c>
      <c r="P140" s="95" t="str">
        <f t="shared" si="12"/>
        <v>8.0</v>
      </c>
      <c r="Q140" s="95" t="str">
        <f t="shared" ref="Q140:Z149" si="13">IF(((10000-$C140)/$C140/10000/2*(Q$109^2/$U$106)/304.8)&gt;(1.4142*$D$71),"D",IF(((10000-$C140)/$C140/10000/2*(Q$109^2/$U$106)/304.8)&gt;(28.5*1.061231),"32.0",IF(((10000-$C140)/$C140/10000/2*(Q$109^2/$U$106)/304.8)&gt;(25.4*1.061231),"28.5",IF(((10000-$C140)/$C140/10000/2*(Q$109^2/$U$106)/304.8)&gt;(22.6*1.061231),"25.4",IF(((10000-$C140)/$C140/10000/2*(Q$109^2/$U$106)/304.8)&gt;(20.2*1.061231),"22.6",IF(((10000-$C140)/$C140/10000/2*(Q$109^2/$U$106)/304.8)&gt;(18*1.061231),"20.2",IF(((10000-$C140)/$C140/10000/2*(Q$109^2/$U$106)/304.8)&gt;(16*1.061231),"18.0",IF(((10000-$C140)/$C140/10000/2*(Q$109^2/$U$106)/304.8)&gt;(14.3*1.061231),"16.0",IF(((10000-$C140)/$C140/10000/2*(Q$109^2/$U$106)/304.8)&gt;(12.7*1.061231),"14.3",IF(((10000-$C140)/$C140/10000/2*(Q$109^2/$U$106)/304.8)&gt;(11.3*1.061231),"12.7",IF(((10000-$C140)/$C140/10000/2*(Q$109^2/$U$106)/304.8)&gt;(10.1*1.061231),"11.3",IF(((10000-$C140)/$C140/10000/2*(Q$109^2/$U$106)/304.8)&gt;(9*1.061231),"10.1",IF(((10000-$C140)/$C140/10000/2*(Q$109^2/$U$106)/304.8)&gt;(8*1.061231),"9.0",IF(((10000-$C140)/$C140/10000/2*(Q$109^2/$U$106)/304.8)&gt;(7.1*1.061231),"8.0",IF(((10000-$C140)/$C140/10000/2*(Q$109^2/$U$106)/304.8)&gt;(6.3*1.061231),"7.1",IF(((10000-$C140)/$C140/10000/2*(Q$109^2/$U$106)/304.8)&gt;(5.7*1.061231),"6.3",IF(((10000-$C140)/$C140/10000/2*(Q$109^2/$U$106)/304.8)&gt;(5*1.061231),"5.7",IF(((10000-$C140)/$C140/10000/2*(Q$109^2/$U$106)/304.8)&gt;(4.5*1.061231),"5.0",IF(((10000-$C140)/$C140/10000/2*(Q$109^2/$U$106)/304.8)&gt;(4*1.061231),"4.5",IF(((10000-$C140)/$C140/10000/2*(Q$109^2/$U$106)/304.8)&gt;(3.6*1.061231),"4.0",IF(((10000-$C140)/$C140/10000/2*(Q$109^2/$U$106)/304.8)&gt;(3.2*1.061231),"3.6",IF(((10000-$C140)/$C140/10000/2*(Q$109^2/$U$106)/304.8)&gt;(2.8*1.061231),"3.2",IF(((10000-$C140)/$C140/10000/2*(Q$109^2/$U$106)/304.8)&gt;(2.5*1.061231),"2.8",IF(((10000-$C140)/$C140/10000/2*(Q$109^2/$U$106)/304.8)&gt;(2.2*1.061231),"2.5",IF(((10000-$C140)/$C140/10000/2*(Q$109^2/$U$106)/304.8)&gt;(2*1.061231),"2.2",IF(((10000-$C140)/$C140/10000/2*(Q$109^2/$U$106)/304.8)&gt;(1.8*1.061231),"2.0",IF(((10000-$C140)/$C140/10000/2*(Q$109^2/$U$106)/304.8)&gt;(1.6*1.061231),"1.8",IF(((10000-$C140)/$C140/10000/2*(Q$109^2/$U$106)/304.8)&gt;(1.4*1.061231),"1.6",IF(((10000-$C140)/$C140/10000/2*(Q$109^2/$U$106)/304.8)&gt;(1.3*1.061231),"1.4",IF(((10000-$C140)/$C140/10000/2*(Q$109^2/$U$106)/304.8)&gt;(1.1*1.061231),"1.3",IF(((10000-$C140)/$C140/10000/2*(Q$109^2/$U$106)/304.8)&gt;(1*1.061231),"1.1",(10000-$C140)/$C140/10000/2*(Q$109^2/$U$106)/304.8)))))))))))))))))))))))))))))))</f>
        <v>9.0</v>
      </c>
      <c r="R140" s="95" t="str">
        <f t="shared" si="13"/>
        <v>9.0</v>
      </c>
      <c r="S140" s="95" t="str">
        <f t="shared" si="13"/>
        <v>10.1</v>
      </c>
      <c r="T140" s="95" t="str">
        <f t="shared" si="13"/>
        <v>D</v>
      </c>
      <c r="U140" s="95" t="str">
        <f t="shared" si="13"/>
        <v>D</v>
      </c>
      <c r="V140" s="95" t="str">
        <f t="shared" si="13"/>
        <v>D</v>
      </c>
      <c r="W140" s="95" t="str">
        <f t="shared" si="13"/>
        <v>D</v>
      </c>
      <c r="X140" s="95" t="str">
        <f t="shared" si="13"/>
        <v>D</v>
      </c>
      <c r="Y140" s="95" t="str">
        <f t="shared" si="13"/>
        <v>D</v>
      </c>
      <c r="Z140" s="95" t="str">
        <f t="shared" si="13"/>
        <v>D</v>
      </c>
      <c r="AA140" s="95" t="str">
        <f t="shared" ref="AA140:AG149" si="14">IF(((10000-$C140)/$C140/10000/2*(AA$109^2/$U$106)/304.8)&gt;(1.4142*$D$71),"D",IF(((10000-$C140)/$C140/10000/2*(AA$109^2/$U$106)/304.8)&gt;(28.5*1.061231),"32.0",IF(((10000-$C140)/$C140/10000/2*(AA$109^2/$U$106)/304.8)&gt;(25.4*1.061231),"28.5",IF(((10000-$C140)/$C140/10000/2*(AA$109^2/$U$106)/304.8)&gt;(22.6*1.061231),"25.4",IF(((10000-$C140)/$C140/10000/2*(AA$109^2/$U$106)/304.8)&gt;(20.2*1.061231),"22.6",IF(((10000-$C140)/$C140/10000/2*(AA$109^2/$U$106)/304.8)&gt;(18*1.061231),"20.2",IF(((10000-$C140)/$C140/10000/2*(AA$109^2/$U$106)/304.8)&gt;(16*1.061231),"18.0",IF(((10000-$C140)/$C140/10000/2*(AA$109^2/$U$106)/304.8)&gt;(14.3*1.061231),"16.0",IF(((10000-$C140)/$C140/10000/2*(AA$109^2/$U$106)/304.8)&gt;(12.7*1.061231),"14.3",IF(((10000-$C140)/$C140/10000/2*(AA$109^2/$U$106)/304.8)&gt;(11.3*1.061231),"12.7",IF(((10000-$C140)/$C140/10000/2*(AA$109^2/$U$106)/304.8)&gt;(10.1*1.061231),"11.3",IF(((10000-$C140)/$C140/10000/2*(AA$109^2/$U$106)/304.8)&gt;(9*1.061231),"10.1",IF(((10000-$C140)/$C140/10000/2*(AA$109^2/$U$106)/304.8)&gt;(8*1.061231),"9.0",IF(((10000-$C140)/$C140/10000/2*(AA$109^2/$U$106)/304.8)&gt;(7.1*1.061231),"8.0",IF(((10000-$C140)/$C140/10000/2*(AA$109^2/$U$106)/304.8)&gt;(6.3*1.061231),"7.1",IF(((10000-$C140)/$C140/10000/2*(AA$109^2/$U$106)/304.8)&gt;(5.7*1.061231),"6.3",IF(((10000-$C140)/$C140/10000/2*(AA$109^2/$U$106)/304.8)&gt;(5*1.061231),"5.7",IF(((10000-$C140)/$C140/10000/2*(AA$109^2/$U$106)/304.8)&gt;(4.5*1.061231),"5.0",IF(((10000-$C140)/$C140/10000/2*(AA$109^2/$U$106)/304.8)&gt;(4*1.061231),"4.5",IF(((10000-$C140)/$C140/10000/2*(AA$109^2/$U$106)/304.8)&gt;(3.6*1.061231),"4.0",IF(((10000-$C140)/$C140/10000/2*(AA$109^2/$U$106)/304.8)&gt;(3.2*1.061231),"3.6",IF(((10000-$C140)/$C140/10000/2*(AA$109^2/$U$106)/304.8)&gt;(2.8*1.061231),"3.2",IF(((10000-$C140)/$C140/10000/2*(AA$109^2/$U$106)/304.8)&gt;(2.5*1.061231),"2.8",IF(((10000-$C140)/$C140/10000/2*(AA$109^2/$U$106)/304.8)&gt;(2.2*1.061231),"2.5",IF(((10000-$C140)/$C140/10000/2*(AA$109^2/$U$106)/304.8)&gt;(2*1.061231),"2.2",IF(((10000-$C140)/$C140/10000/2*(AA$109^2/$U$106)/304.8)&gt;(1.8*1.061231),"2.0",IF(((10000-$C140)/$C140/10000/2*(AA$109^2/$U$106)/304.8)&gt;(1.6*1.061231),"1.8",IF(((10000-$C140)/$C140/10000/2*(AA$109^2/$U$106)/304.8)&gt;(1.4*1.061231),"1.6",IF(((10000-$C140)/$C140/10000/2*(AA$109^2/$U$106)/304.8)&gt;(1.3*1.061231),"1.4",IF(((10000-$C140)/$C140/10000/2*(AA$109^2/$U$106)/304.8)&gt;(1.1*1.061231),"1.3",IF(((10000-$C140)/$C140/10000/2*(AA$109^2/$U$106)/304.8)&gt;(1*1.061231),"1.1",(10000-$C140)/$C140/10000/2*(AA$109^2/$U$106)/304.8)))))))))))))))))))))))))))))))</f>
        <v>D</v>
      </c>
      <c r="AB140" s="95" t="str">
        <f t="shared" si="14"/>
        <v>D</v>
      </c>
      <c r="AC140" s="95" t="str">
        <f t="shared" si="14"/>
        <v>D</v>
      </c>
      <c r="AD140" s="95" t="str">
        <f t="shared" si="14"/>
        <v>D</v>
      </c>
      <c r="AE140" s="95" t="str">
        <f t="shared" si="14"/>
        <v>D</v>
      </c>
      <c r="AF140" s="95" t="str">
        <f t="shared" si="14"/>
        <v>D</v>
      </c>
      <c r="AG140" s="95" t="str">
        <f t="shared" si="14"/>
        <v>D</v>
      </c>
      <c r="AH140" s="72"/>
    </row>
    <row r="141" spans="1:34" x14ac:dyDescent="0.4">
      <c r="A141" s="29"/>
      <c r="B141" s="104"/>
      <c r="C141" s="328">
        <f t="shared" si="11"/>
        <v>13.12336</v>
      </c>
      <c r="D141" s="329">
        <f t="shared" si="11"/>
        <v>26.24672</v>
      </c>
      <c r="E141" s="323">
        <f t="shared" si="4"/>
        <v>4</v>
      </c>
      <c r="F141" s="324">
        <v>8</v>
      </c>
      <c r="G141" s="95" t="str">
        <f t="shared" si="12"/>
        <v>1.8</v>
      </c>
      <c r="H141" s="95" t="str">
        <f t="shared" si="12"/>
        <v>2.2</v>
      </c>
      <c r="I141" s="95" t="str">
        <f t="shared" si="12"/>
        <v>2.8</v>
      </c>
      <c r="J141" s="95" t="str">
        <f t="shared" si="12"/>
        <v>3.2</v>
      </c>
      <c r="K141" s="95" t="str">
        <f t="shared" si="12"/>
        <v>4.0</v>
      </c>
      <c r="L141" s="95" t="str">
        <f t="shared" si="12"/>
        <v>4.5</v>
      </c>
      <c r="M141" s="95" t="str">
        <f t="shared" si="12"/>
        <v>5.0</v>
      </c>
      <c r="N141" s="95" t="str">
        <f t="shared" si="12"/>
        <v>5.7</v>
      </c>
      <c r="O141" s="95" t="str">
        <f t="shared" si="12"/>
        <v>6.3</v>
      </c>
      <c r="P141" s="95" t="str">
        <f t="shared" si="12"/>
        <v>7.1</v>
      </c>
      <c r="Q141" s="95" t="str">
        <f t="shared" si="13"/>
        <v>8.0</v>
      </c>
      <c r="R141" s="95" t="str">
        <f t="shared" si="13"/>
        <v>9.0</v>
      </c>
      <c r="S141" s="95" t="str">
        <f t="shared" si="13"/>
        <v>10.1</v>
      </c>
      <c r="T141" s="95" t="str">
        <f t="shared" si="13"/>
        <v>11.3</v>
      </c>
      <c r="U141" s="95" t="str">
        <f t="shared" si="13"/>
        <v>D</v>
      </c>
      <c r="V141" s="95" t="str">
        <f t="shared" si="13"/>
        <v>D</v>
      </c>
      <c r="W141" s="95" t="str">
        <f t="shared" si="13"/>
        <v>D</v>
      </c>
      <c r="X141" s="95" t="str">
        <f t="shared" si="13"/>
        <v>D</v>
      </c>
      <c r="Y141" s="95" t="str">
        <f t="shared" si="13"/>
        <v>D</v>
      </c>
      <c r="Z141" s="95" t="str">
        <f t="shared" si="13"/>
        <v>D</v>
      </c>
      <c r="AA141" s="95" t="str">
        <f t="shared" si="14"/>
        <v>D</v>
      </c>
      <c r="AB141" s="95" t="str">
        <f t="shared" si="14"/>
        <v>D</v>
      </c>
      <c r="AC141" s="95" t="str">
        <f t="shared" si="14"/>
        <v>D</v>
      </c>
      <c r="AD141" s="95" t="str">
        <f t="shared" si="14"/>
        <v>D</v>
      </c>
      <c r="AE141" s="95" t="str">
        <f t="shared" si="14"/>
        <v>D</v>
      </c>
      <c r="AF141" s="95" t="str">
        <f t="shared" si="14"/>
        <v>D</v>
      </c>
      <c r="AG141" s="95" t="str">
        <f t="shared" si="14"/>
        <v>D</v>
      </c>
      <c r="AH141" s="72"/>
    </row>
    <row r="142" spans="1:34" x14ac:dyDescent="0.4">
      <c r="A142" s="29"/>
      <c r="B142" s="104"/>
      <c r="C142" s="328">
        <f t="shared" si="11"/>
        <v>13.533465</v>
      </c>
      <c r="D142" s="329">
        <f t="shared" si="11"/>
        <v>27.066929999999999</v>
      </c>
      <c r="E142" s="323">
        <f t="shared" si="4"/>
        <v>4.125</v>
      </c>
      <c r="F142" s="324">
        <v>8.25</v>
      </c>
      <c r="G142" s="95" t="str">
        <f t="shared" si="12"/>
        <v>1.8</v>
      </c>
      <c r="H142" s="95" t="str">
        <f t="shared" si="12"/>
        <v>2.2</v>
      </c>
      <c r="I142" s="95" t="str">
        <f t="shared" si="12"/>
        <v>2.8</v>
      </c>
      <c r="J142" s="95" t="str">
        <f t="shared" si="12"/>
        <v>3.2</v>
      </c>
      <c r="K142" s="95" t="str">
        <f t="shared" si="12"/>
        <v>3.6</v>
      </c>
      <c r="L142" s="95" t="str">
        <f t="shared" si="12"/>
        <v>4.5</v>
      </c>
      <c r="M142" s="95" t="str">
        <f t="shared" si="12"/>
        <v>5.0</v>
      </c>
      <c r="N142" s="95" t="str">
        <f t="shared" si="12"/>
        <v>5.7</v>
      </c>
      <c r="O142" s="95" t="str">
        <f t="shared" si="12"/>
        <v>6.3</v>
      </c>
      <c r="P142" s="95" t="str">
        <f t="shared" si="12"/>
        <v>7.1</v>
      </c>
      <c r="Q142" s="95" t="str">
        <f t="shared" si="13"/>
        <v>8.0</v>
      </c>
      <c r="R142" s="95" t="str">
        <f t="shared" si="13"/>
        <v>9.0</v>
      </c>
      <c r="S142" s="95" t="str">
        <f t="shared" si="13"/>
        <v>10.1</v>
      </c>
      <c r="T142" s="95" t="str">
        <f t="shared" si="13"/>
        <v>11.3</v>
      </c>
      <c r="U142" s="95" t="str">
        <f t="shared" si="13"/>
        <v>D</v>
      </c>
      <c r="V142" s="95" t="str">
        <f t="shared" si="13"/>
        <v>D</v>
      </c>
      <c r="W142" s="95" t="str">
        <f t="shared" si="13"/>
        <v>D</v>
      </c>
      <c r="X142" s="95" t="str">
        <f t="shared" si="13"/>
        <v>D</v>
      </c>
      <c r="Y142" s="95" t="str">
        <f t="shared" si="13"/>
        <v>D</v>
      </c>
      <c r="Z142" s="95" t="str">
        <f t="shared" si="13"/>
        <v>D</v>
      </c>
      <c r="AA142" s="95" t="str">
        <f t="shared" si="14"/>
        <v>D</v>
      </c>
      <c r="AB142" s="95" t="str">
        <f t="shared" si="14"/>
        <v>D</v>
      </c>
      <c r="AC142" s="95" t="str">
        <f t="shared" si="14"/>
        <v>D</v>
      </c>
      <c r="AD142" s="95" t="str">
        <f t="shared" si="14"/>
        <v>D</v>
      </c>
      <c r="AE142" s="95" t="str">
        <f t="shared" si="14"/>
        <v>D</v>
      </c>
      <c r="AF142" s="95" t="str">
        <f t="shared" si="14"/>
        <v>D</v>
      </c>
      <c r="AG142" s="95" t="str">
        <f t="shared" si="14"/>
        <v>D</v>
      </c>
      <c r="AH142" s="72"/>
    </row>
    <row r="143" spans="1:34" x14ac:dyDescent="0.4">
      <c r="A143" s="29"/>
      <c r="B143" s="104"/>
      <c r="C143" s="328">
        <f t="shared" si="11"/>
        <v>13.943569999999999</v>
      </c>
      <c r="D143" s="329">
        <f t="shared" si="11"/>
        <v>27.887139999999999</v>
      </c>
      <c r="E143" s="323">
        <f t="shared" si="4"/>
        <v>4.25</v>
      </c>
      <c r="F143" s="324">
        <v>8.5</v>
      </c>
      <c r="G143" s="95" t="str">
        <f t="shared" si="12"/>
        <v>1.8</v>
      </c>
      <c r="H143" s="95" t="str">
        <f t="shared" si="12"/>
        <v>2.2</v>
      </c>
      <c r="I143" s="95" t="str">
        <f t="shared" si="12"/>
        <v>2.5</v>
      </c>
      <c r="J143" s="95" t="str">
        <f t="shared" si="12"/>
        <v>3.2</v>
      </c>
      <c r="K143" s="95" t="str">
        <f t="shared" si="12"/>
        <v>3.6</v>
      </c>
      <c r="L143" s="95" t="str">
        <f t="shared" si="12"/>
        <v>4.5</v>
      </c>
      <c r="M143" s="95" t="str">
        <f t="shared" si="12"/>
        <v>5.0</v>
      </c>
      <c r="N143" s="95" t="str">
        <f t="shared" si="12"/>
        <v>5.7</v>
      </c>
      <c r="O143" s="95" t="str">
        <f t="shared" si="12"/>
        <v>6.3</v>
      </c>
      <c r="P143" s="95" t="str">
        <f t="shared" si="12"/>
        <v>7.1</v>
      </c>
      <c r="Q143" s="95" t="str">
        <f t="shared" si="13"/>
        <v>8.0</v>
      </c>
      <c r="R143" s="95" t="str">
        <f t="shared" si="13"/>
        <v>9.0</v>
      </c>
      <c r="S143" s="95" t="str">
        <f t="shared" si="13"/>
        <v>10.1</v>
      </c>
      <c r="T143" s="95" t="str">
        <f t="shared" si="13"/>
        <v>10.1</v>
      </c>
      <c r="U143" s="95" t="str">
        <f t="shared" si="13"/>
        <v>D</v>
      </c>
      <c r="V143" s="95" t="str">
        <f t="shared" si="13"/>
        <v>D</v>
      </c>
      <c r="W143" s="95" t="str">
        <f t="shared" si="13"/>
        <v>D</v>
      </c>
      <c r="X143" s="95" t="str">
        <f t="shared" si="13"/>
        <v>D</v>
      </c>
      <c r="Y143" s="95" t="str">
        <f t="shared" si="13"/>
        <v>D</v>
      </c>
      <c r="Z143" s="95" t="str">
        <f t="shared" si="13"/>
        <v>D</v>
      </c>
      <c r="AA143" s="95" t="str">
        <f t="shared" si="14"/>
        <v>D</v>
      </c>
      <c r="AB143" s="95" t="str">
        <f t="shared" si="14"/>
        <v>D</v>
      </c>
      <c r="AC143" s="95" t="str">
        <f t="shared" si="14"/>
        <v>D</v>
      </c>
      <c r="AD143" s="95" t="str">
        <f t="shared" si="14"/>
        <v>D</v>
      </c>
      <c r="AE143" s="95" t="str">
        <f t="shared" si="14"/>
        <v>D</v>
      </c>
      <c r="AF143" s="95" t="str">
        <f t="shared" si="14"/>
        <v>D</v>
      </c>
      <c r="AG143" s="95" t="str">
        <f t="shared" si="14"/>
        <v>D</v>
      </c>
      <c r="AH143" s="72"/>
    </row>
    <row r="144" spans="1:34" x14ac:dyDescent="0.4">
      <c r="A144" s="29"/>
      <c r="B144" s="104"/>
      <c r="C144" s="328">
        <f t="shared" si="11"/>
        <v>14.353674999999999</v>
      </c>
      <c r="D144" s="329">
        <f t="shared" si="11"/>
        <v>28.707349999999998</v>
      </c>
      <c r="E144" s="323">
        <f t="shared" si="4"/>
        <v>4.375</v>
      </c>
      <c r="F144" s="324">
        <v>8.75</v>
      </c>
      <c r="G144" s="95" t="str">
        <f t="shared" si="12"/>
        <v>1.8</v>
      </c>
      <c r="H144" s="95" t="str">
        <f t="shared" si="12"/>
        <v>2.0</v>
      </c>
      <c r="I144" s="95" t="str">
        <f t="shared" si="12"/>
        <v>2.5</v>
      </c>
      <c r="J144" s="95" t="str">
        <f t="shared" si="12"/>
        <v>3.2</v>
      </c>
      <c r="K144" s="95" t="str">
        <f t="shared" si="12"/>
        <v>3.6</v>
      </c>
      <c r="L144" s="95" t="str">
        <f t="shared" si="12"/>
        <v>4.0</v>
      </c>
      <c r="M144" s="95" t="str">
        <f t="shared" si="12"/>
        <v>4.5</v>
      </c>
      <c r="N144" s="95" t="str">
        <f t="shared" si="12"/>
        <v>5.7</v>
      </c>
      <c r="O144" s="95" t="str">
        <f t="shared" si="12"/>
        <v>6.3</v>
      </c>
      <c r="P144" s="95" t="str">
        <f t="shared" si="12"/>
        <v>7.1</v>
      </c>
      <c r="Q144" s="95" t="str">
        <f t="shared" si="13"/>
        <v>8.0</v>
      </c>
      <c r="R144" s="95" t="str">
        <f t="shared" si="13"/>
        <v>8.0</v>
      </c>
      <c r="S144" s="95" t="str">
        <f t="shared" si="13"/>
        <v>9.0</v>
      </c>
      <c r="T144" s="95" t="str">
        <f t="shared" si="13"/>
        <v>10.1</v>
      </c>
      <c r="U144" s="95" t="str">
        <f t="shared" si="13"/>
        <v>11.3</v>
      </c>
      <c r="V144" s="95" t="str">
        <f t="shared" si="13"/>
        <v>D</v>
      </c>
      <c r="W144" s="95" t="str">
        <f t="shared" si="13"/>
        <v>D</v>
      </c>
      <c r="X144" s="95" t="str">
        <f t="shared" si="13"/>
        <v>D</v>
      </c>
      <c r="Y144" s="95" t="str">
        <f t="shared" si="13"/>
        <v>D</v>
      </c>
      <c r="Z144" s="95" t="str">
        <f t="shared" si="13"/>
        <v>D</v>
      </c>
      <c r="AA144" s="95" t="str">
        <f t="shared" si="14"/>
        <v>D</v>
      </c>
      <c r="AB144" s="95" t="str">
        <f t="shared" si="14"/>
        <v>D</v>
      </c>
      <c r="AC144" s="95" t="str">
        <f t="shared" si="14"/>
        <v>D</v>
      </c>
      <c r="AD144" s="95" t="str">
        <f t="shared" si="14"/>
        <v>D</v>
      </c>
      <c r="AE144" s="95" t="str">
        <f t="shared" si="14"/>
        <v>D</v>
      </c>
      <c r="AF144" s="95" t="str">
        <f t="shared" si="14"/>
        <v>D</v>
      </c>
      <c r="AG144" s="95" t="str">
        <f t="shared" si="14"/>
        <v>D</v>
      </c>
      <c r="AH144" s="72"/>
    </row>
    <row r="145" spans="1:34" x14ac:dyDescent="0.4">
      <c r="A145" s="29"/>
      <c r="B145" s="104"/>
      <c r="C145" s="328">
        <f t="shared" si="11"/>
        <v>14.763780000000001</v>
      </c>
      <c r="D145" s="329">
        <f t="shared" si="11"/>
        <v>29.527560000000001</v>
      </c>
      <c r="E145" s="323">
        <f t="shared" si="4"/>
        <v>4.5</v>
      </c>
      <c r="F145" s="324">
        <v>9</v>
      </c>
      <c r="G145" s="95" t="str">
        <f t="shared" si="12"/>
        <v>1.6</v>
      </c>
      <c r="H145" s="95" t="str">
        <f t="shared" si="12"/>
        <v>2.0</v>
      </c>
      <c r="I145" s="95" t="str">
        <f t="shared" si="12"/>
        <v>2.5</v>
      </c>
      <c r="J145" s="95" t="str">
        <f t="shared" si="12"/>
        <v>2.8</v>
      </c>
      <c r="K145" s="95" t="str">
        <f t="shared" si="12"/>
        <v>3.6</v>
      </c>
      <c r="L145" s="95" t="str">
        <f t="shared" si="12"/>
        <v>4.0</v>
      </c>
      <c r="M145" s="95" t="str">
        <f t="shared" si="12"/>
        <v>4.5</v>
      </c>
      <c r="N145" s="95" t="str">
        <f t="shared" si="12"/>
        <v>5.0</v>
      </c>
      <c r="O145" s="95" t="str">
        <f t="shared" si="12"/>
        <v>5.7</v>
      </c>
      <c r="P145" s="95" t="str">
        <f t="shared" si="12"/>
        <v>6.3</v>
      </c>
      <c r="Q145" s="95" t="str">
        <f t="shared" si="13"/>
        <v>7.1</v>
      </c>
      <c r="R145" s="95" t="str">
        <f t="shared" si="13"/>
        <v>8.0</v>
      </c>
      <c r="S145" s="95" t="str">
        <f t="shared" si="13"/>
        <v>9.0</v>
      </c>
      <c r="T145" s="95" t="str">
        <f t="shared" si="13"/>
        <v>10.1</v>
      </c>
      <c r="U145" s="95" t="str">
        <f t="shared" si="13"/>
        <v>11.3</v>
      </c>
      <c r="V145" s="95" t="str">
        <f t="shared" si="13"/>
        <v>D</v>
      </c>
      <c r="W145" s="95" t="str">
        <f t="shared" si="13"/>
        <v>D</v>
      </c>
      <c r="X145" s="95" t="str">
        <f t="shared" si="13"/>
        <v>D</v>
      </c>
      <c r="Y145" s="95" t="str">
        <f t="shared" si="13"/>
        <v>D</v>
      </c>
      <c r="Z145" s="95" t="str">
        <f t="shared" si="13"/>
        <v>D</v>
      </c>
      <c r="AA145" s="95" t="str">
        <f t="shared" si="14"/>
        <v>D</v>
      </c>
      <c r="AB145" s="95" t="str">
        <f t="shared" si="14"/>
        <v>D</v>
      </c>
      <c r="AC145" s="95" t="str">
        <f t="shared" si="14"/>
        <v>D</v>
      </c>
      <c r="AD145" s="95" t="str">
        <f t="shared" si="14"/>
        <v>D</v>
      </c>
      <c r="AE145" s="95" t="str">
        <f t="shared" si="14"/>
        <v>D</v>
      </c>
      <c r="AF145" s="95" t="str">
        <f t="shared" si="14"/>
        <v>D</v>
      </c>
      <c r="AG145" s="95" t="str">
        <f t="shared" si="14"/>
        <v>D</v>
      </c>
      <c r="AH145" s="72"/>
    </row>
    <row r="146" spans="1:34" x14ac:dyDescent="0.4">
      <c r="A146" s="29"/>
      <c r="B146" s="104"/>
      <c r="C146" s="328">
        <f t="shared" si="11"/>
        <v>15.173885</v>
      </c>
      <c r="D146" s="329">
        <f t="shared" si="11"/>
        <v>30.347770000000001</v>
      </c>
      <c r="E146" s="323">
        <f t="shared" si="4"/>
        <v>4.625</v>
      </c>
      <c r="F146" s="324">
        <v>9.25</v>
      </c>
      <c r="G146" s="95" t="str">
        <f t="shared" si="12"/>
        <v>1.6</v>
      </c>
      <c r="H146" s="95" t="str">
        <f t="shared" si="12"/>
        <v>2.0</v>
      </c>
      <c r="I146" s="95" t="str">
        <f t="shared" si="12"/>
        <v>2.5</v>
      </c>
      <c r="J146" s="95" t="str">
        <f t="shared" si="12"/>
        <v>2.8</v>
      </c>
      <c r="K146" s="95" t="str">
        <f t="shared" si="12"/>
        <v>3.2</v>
      </c>
      <c r="L146" s="95" t="str">
        <f t="shared" si="12"/>
        <v>4.0</v>
      </c>
      <c r="M146" s="95" t="str">
        <f t="shared" si="12"/>
        <v>4.5</v>
      </c>
      <c r="N146" s="95" t="str">
        <f t="shared" si="12"/>
        <v>5.0</v>
      </c>
      <c r="O146" s="95" t="str">
        <f t="shared" si="12"/>
        <v>5.7</v>
      </c>
      <c r="P146" s="95" t="str">
        <f t="shared" si="12"/>
        <v>6.3</v>
      </c>
      <c r="Q146" s="95" t="str">
        <f t="shared" si="13"/>
        <v>7.1</v>
      </c>
      <c r="R146" s="95" t="str">
        <f t="shared" si="13"/>
        <v>8.0</v>
      </c>
      <c r="S146" s="95" t="str">
        <f t="shared" si="13"/>
        <v>9.0</v>
      </c>
      <c r="T146" s="95" t="str">
        <f t="shared" si="13"/>
        <v>10.1</v>
      </c>
      <c r="U146" s="95" t="str">
        <f t="shared" si="13"/>
        <v>10.1</v>
      </c>
      <c r="V146" s="95" t="str">
        <f t="shared" si="13"/>
        <v>D</v>
      </c>
      <c r="W146" s="95" t="str">
        <f t="shared" si="13"/>
        <v>D</v>
      </c>
      <c r="X146" s="95" t="str">
        <f t="shared" si="13"/>
        <v>D</v>
      </c>
      <c r="Y146" s="95" t="str">
        <f t="shared" si="13"/>
        <v>D</v>
      </c>
      <c r="Z146" s="95" t="str">
        <f t="shared" si="13"/>
        <v>D</v>
      </c>
      <c r="AA146" s="95" t="str">
        <f t="shared" si="14"/>
        <v>D</v>
      </c>
      <c r="AB146" s="95" t="str">
        <f t="shared" si="14"/>
        <v>D</v>
      </c>
      <c r="AC146" s="95" t="str">
        <f t="shared" si="14"/>
        <v>D</v>
      </c>
      <c r="AD146" s="95" t="str">
        <f t="shared" si="14"/>
        <v>D</v>
      </c>
      <c r="AE146" s="95" t="str">
        <f t="shared" si="14"/>
        <v>D</v>
      </c>
      <c r="AF146" s="95" t="str">
        <f t="shared" si="14"/>
        <v>D</v>
      </c>
      <c r="AG146" s="95" t="str">
        <f t="shared" si="14"/>
        <v>D</v>
      </c>
      <c r="AH146" s="72"/>
    </row>
    <row r="147" spans="1:34" x14ac:dyDescent="0.4">
      <c r="A147" s="29"/>
      <c r="B147" s="104"/>
      <c r="C147" s="328">
        <f t="shared" si="11"/>
        <v>15.58399</v>
      </c>
      <c r="D147" s="329">
        <f t="shared" si="11"/>
        <v>31.16798</v>
      </c>
      <c r="E147" s="323">
        <f t="shared" si="4"/>
        <v>4.75</v>
      </c>
      <c r="F147" s="324">
        <v>9.5</v>
      </c>
      <c r="G147" s="95" t="str">
        <f t="shared" si="12"/>
        <v>1.6</v>
      </c>
      <c r="H147" s="95" t="str">
        <f t="shared" si="12"/>
        <v>2.0</v>
      </c>
      <c r="I147" s="95" t="str">
        <f t="shared" si="12"/>
        <v>2.5</v>
      </c>
      <c r="J147" s="95" t="str">
        <f t="shared" si="12"/>
        <v>2.8</v>
      </c>
      <c r="K147" s="95" t="str">
        <f t="shared" si="12"/>
        <v>3.2</v>
      </c>
      <c r="L147" s="95" t="str">
        <f t="shared" si="12"/>
        <v>3.6</v>
      </c>
      <c r="M147" s="95" t="str">
        <f t="shared" si="12"/>
        <v>4.5</v>
      </c>
      <c r="N147" s="95" t="str">
        <f t="shared" si="12"/>
        <v>5.0</v>
      </c>
      <c r="O147" s="95" t="str">
        <f t="shared" si="12"/>
        <v>5.7</v>
      </c>
      <c r="P147" s="95" t="str">
        <f t="shared" si="12"/>
        <v>6.3</v>
      </c>
      <c r="Q147" s="95" t="str">
        <f t="shared" si="13"/>
        <v>7.1</v>
      </c>
      <c r="R147" s="95" t="str">
        <f t="shared" si="13"/>
        <v>8.0</v>
      </c>
      <c r="S147" s="95" t="str">
        <f t="shared" si="13"/>
        <v>9.0</v>
      </c>
      <c r="T147" s="95" t="str">
        <f t="shared" si="13"/>
        <v>9.0</v>
      </c>
      <c r="U147" s="95" t="str">
        <f t="shared" si="13"/>
        <v>10.1</v>
      </c>
      <c r="V147" s="95" t="str">
        <f t="shared" si="13"/>
        <v>11.3</v>
      </c>
      <c r="W147" s="95" t="str">
        <f t="shared" si="13"/>
        <v>D</v>
      </c>
      <c r="X147" s="95" t="str">
        <f t="shared" si="13"/>
        <v>D</v>
      </c>
      <c r="Y147" s="95" t="str">
        <f t="shared" si="13"/>
        <v>D</v>
      </c>
      <c r="Z147" s="95" t="str">
        <f t="shared" si="13"/>
        <v>D</v>
      </c>
      <c r="AA147" s="95" t="str">
        <f t="shared" si="14"/>
        <v>D</v>
      </c>
      <c r="AB147" s="95" t="str">
        <f t="shared" si="14"/>
        <v>D</v>
      </c>
      <c r="AC147" s="95" t="str">
        <f t="shared" si="14"/>
        <v>D</v>
      </c>
      <c r="AD147" s="95" t="str">
        <f t="shared" si="14"/>
        <v>D</v>
      </c>
      <c r="AE147" s="95" t="str">
        <f t="shared" si="14"/>
        <v>D</v>
      </c>
      <c r="AF147" s="95" t="str">
        <f t="shared" si="14"/>
        <v>D</v>
      </c>
      <c r="AG147" s="95" t="str">
        <f t="shared" si="14"/>
        <v>D</v>
      </c>
      <c r="AH147" s="72"/>
    </row>
    <row r="148" spans="1:34" x14ac:dyDescent="0.4">
      <c r="A148" s="29"/>
      <c r="B148" s="104"/>
      <c r="C148" s="328">
        <f t="shared" si="11"/>
        <v>15.994095</v>
      </c>
      <c r="D148" s="329">
        <f t="shared" si="11"/>
        <v>31.988189999999999</v>
      </c>
      <c r="E148" s="323">
        <f t="shared" si="4"/>
        <v>4.875</v>
      </c>
      <c r="F148" s="324">
        <v>9.75</v>
      </c>
      <c r="G148" s="95" t="str">
        <f t="shared" si="12"/>
        <v>1.6</v>
      </c>
      <c r="H148" s="95" t="str">
        <f t="shared" si="12"/>
        <v>1.8</v>
      </c>
      <c r="I148" s="95" t="str">
        <f t="shared" si="12"/>
        <v>2.2</v>
      </c>
      <c r="J148" s="95" t="str">
        <f t="shared" si="12"/>
        <v>2.8</v>
      </c>
      <c r="K148" s="95" t="str">
        <f t="shared" si="12"/>
        <v>3.2</v>
      </c>
      <c r="L148" s="95" t="str">
        <f t="shared" si="12"/>
        <v>3.6</v>
      </c>
      <c r="M148" s="95" t="str">
        <f t="shared" si="12"/>
        <v>4.5</v>
      </c>
      <c r="N148" s="95" t="str">
        <f t="shared" si="12"/>
        <v>5.0</v>
      </c>
      <c r="O148" s="95" t="str">
        <f t="shared" si="12"/>
        <v>5.7</v>
      </c>
      <c r="P148" s="95" t="str">
        <f t="shared" si="12"/>
        <v>6.3</v>
      </c>
      <c r="Q148" s="95" t="str">
        <f t="shared" si="13"/>
        <v>7.1</v>
      </c>
      <c r="R148" s="95" t="str">
        <f t="shared" si="13"/>
        <v>8.0</v>
      </c>
      <c r="S148" s="95" t="str">
        <f t="shared" si="13"/>
        <v>8.0</v>
      </c>
      <c r="T148" s="95" t="str">
        <f t="shared" si="13"/>
        <v>9.0</v>
      </c>
      <c r="U148" s="95" t="str">
        <f t="shared" si="13"/>
        <v>10.1</v>
      </c>
      <c r="V148" s="95" t="str">
        <f t="shared" si="13"/>
        <v>11.3</v>
      </c>
      <c r="W148" s="95" t="str">
        <f t="shared" si="13"/>
        <v>D</v>
      </c>
      <c r="X148" s="95" t="str">
        <f t="shared" si="13"/>
        <v>D</v>
      </c>
      <c r="Y148" s="95" t="str">
        <f t="shared" si="13"/>
        <v>D</v>
      </c>
      <c r="Z148" s="95" t="str">
        <f t="shared" si="13"/>
        <v>D</v>
      </c>
      <c r="AA148" s="95" t="str">
        <f t="shared" si="14"/>
        <v>D</v>
      </c>
      <c r="AB148" s="95" t="str">
        <f t="shared" si="14"/>
        <v>D</v>
      </c>
      <c r="AC148" s="95" t="str">
        <f t="shared" si="14"/>
        <v>D</v>
      </c>
      <c r="AD148" s="95" t="str">
        <f t="shared" si="14"/>
        <v>D</v>
      </c>
      <c r="AE148" s="95" t="str">
        <f t="shared" si="14"/>
        <v>D</v>
      </c>
      <c r="AF148" s="95" t="str">
        <f t="shared" si="14"/>
        <v>D</v>
      </c>
      <c r="AG148" s="95" t="str">
        <f t="shared" si="14"/>
        <v>D</v>
      </c>
      <c r="AH148" s="72"/>
    </row>
    <row r="149" spans="1:34" x14ac:dyDescent="0.4">
      <c r="A149" s="29"/>
      <c r="B149" s="104"/>
      <c r="C149" s="328">
        <f t="shared" si="11"/>
        <v>16.404199999999999</v>
      </c>
      <c r="D149" s="329">
        <f t="shared" si="11"/>
        <v>32.808399999999999</v>
      </c>
      <c r="E149" s="323">
        <f t="shared" si="4"/>
        <v>5</v>
      </c>
      <c r="F149" s="324">
        <v>10</v>
      </c>
      <c r="G149" s="95" t="str">
        <f t="shared" si="12"/>
        <v>1.6</v>
      </c>
      <c r="H149" s="95" t="str">
        <f t="shared" si="12"/>
        <v>1.8</v>
      </c>
      <c r="I149" s="95" t="str">
        <f t="shared" si="12"/>
        <v>2.2</v>
      </c>
      <c r="J149" s="95" t="str">
        <f t="shared" si="12"/>
        <v>2.8</v>
      </c>
      <c r="K149" s="95" t="str">
        <f t="shared" si="12"/>
        <v>3.2</v>
      </c>
      <c r="L149" s="95" t="str">
        <f t="shared" si="12"/>
        <v>3.6</v>
      </c>
      <c r="M149" s="95" t="str">
        <f t="shared" si="12"/>
        <v>4.0</v>
      </c>
      <c r="N149" s="95" t="str">
        <f t="shared" si="12"/>
        <v>4.5</v>
      </c>
      <c r="O149" s="95" t="str">
        <f t="shared" si="12"/>
        <v>5.7</v>
      </c>
      <c r="P149" s="95" t="str">
        <f t="shared" si="12"/>
        <v>5.7</v>
      </c>
      <c r="Q149" s="95" t="str">
        <f t="shared" si="13"/>
        <v>6.3</v>
      </c>
      <c r="R149" s="95" t="str">
        <f t="shared" si="13"/>
        <v>7.1</v>
      </c>
      <c r="S149" s="95" t="str">
        <f t="shared" si="13"/>
        <v>8.0</v>
      </c>
      <c r="T149" s="95" t="str">
        <f t="shared" si="13"/>
        <v>9.0</v>
      </c>
      <c r="U149" s="95" t="str">
        <f t="shared" si="13"/>
        <v>10.1</v>
      </c>
      <c r="V149" s="95" t="str">
        <f t="shared" si="13"/>
        <v>10.1</v>
      </c>
      <c r="W149" s="95" t="str">
        <f t="shared" si="13"/>
        <v>D</v>
      </c>
      <c r="X149" s="95" t="str">
        <f t="shared" si="13"/>
        <v>D</v>
      </c>
      <c r="Y149" s="95" t="str">
        <f t="shared" si="13"/>
        <v>D</v>
      </c>
      <c r="Z149" s="95" t="str">
        <f t="shared" si="13"/>
        <v>D</v>
      </c>
      <c r="AA149" s="95" t="str">
        <f t="shared" si="14"/>
        <v>D</v>
      </c>
      <c r="AB149" s="95" t="str">
        <f t="shared" si="14"/>
        <v>D</v>
      </c>
      <c r="AC149" s="95" t="str">
        <f t="shared" si="14"/>
        <v>D</v>
      </c>
      <c r="AD149" s="95" t="str">
        <f t="shared" si="14"/>
        <v>D</v>
      </c>
      <c r="AE149" s="95" t="str">
        <f t="shared" si="14"/>
        <v>D</v>
      </c>
      <c r="AF149" s="95" t="str">
        <f t="shared" si="14"/>
        <v>D</v>
      </c>
      <c r="AG149" s="95" t="str">
        <f t="shared" si="14"/>
        <v>D</v>
      </c>
      <c r="AH149" s="72"/>
    </row>
    <row r="150" spans="1:34" x14ac:dyDescent="0.4">
      <c r="A150" s="29"/>
      <c r="B150" s="104"/>
      <c r="C150" s="328">
        <f t="shared" si="11"/>
        <v>16.814305000000001</v>
      </c>
      <c r="D150" s="329">
        <f t="shared" si="11"/>
        <v>33.628610000000002</v>
      </c>
      <c r="E150" s="323">
        <f t="shared" si="4"/>
        <v>5.125</v>
      </c>
      <c r="F150" s="324">
        <v>10.25</v>
      </c>
      <c r="G150" s="95" t="str">
        <f t="shared" ref="G150:P159" si="15">IF(((10000-$C150)/$C150/10000/2*(G$109^2/$U$106)/304.8)&gt;(1.4142*$D$71),"D",IF(((10000-$C150)/$C150/10000/2*(G$109^2/$U$106)/304.8)&gt;(28.5*1.061231),"32.0",IF(((10000-$C150)/$C150/10000/2*(G$109^2/$U$106)/304.8)&gt;(25.4*1.061231),"28.5",IF(((10000-$C150)/$C150/10000/2*(G$109^2/$U$106)/304.8)&gt;(22.6*1.061231),"25.4",IF(((10000-$C150)/$C150/10000/2*(G$109^2/$U$106)/304.8)&gt;(20.2*1.061231),"22.6",IF(((10000-$C150)/$C150/10000/2*(G$109^2/$U$106)/304.8)&gt;(18*1.061231),"20.2",IF(((10000-$C150)/$C150/10000/2*(G$109^2/$U$106)/304.8)&gt;(16*1.061231),"18.0",IF(((10000-$C150)/$C150/10000/2*(G$109^2/$U$106)/304.8)&gt;(14.3*1.061231),"16.0",IF(((10000-$C150)/$C150/10000/2*(G$109^2/$U$106)/304.8)&gt;(12.7*1.061231),"14.3",IF(((10000-$C150)/$C150/10000/2*(G$109^2/$U$106)/304.8)&gt;(11.3*1.061231),"12.7",IF(((10000-$C150)/$C150/10000/2*(G$109^2/$U$106)/304.8)&gt;(10.1*1.061231),"11.3",IF(((10000-$C150)/$C150/10000/2*(G$109^2/$U$106)/304.8)&gt;(9*1.061231),"10.1",IF(((10000-$C150)/$C150/10000/2*(G$109^2/$U$106)/304.8)&gt;(8*1.061231),"9.0",IF(((10000-$C150)/$C150/10000/2*(G$109^2/$U$106)/304.8)&gt;(7.1*1.061231),"8.0",IF(((10000-$C150)/$C150/10000/2*(G$109^2/$U$106)/304.8)&gt;(6.3*1.061231),"7.1",IF(((10000-$C150)/$C150/10000/2*(G$109^2/$U$106)/304.8)&gt;(5.7*1.061231),"6.3",IF(((10000-$C150)/$C150/10000/2*(G$109^2/$U$106)/304.8)&gt;(5*1.061231),"5.7",IF(((10000-$C150)/$C150/10000/2*(G$109^2/$U$106)/304.8)&gt;(4.5*1.061231),"5.0",IF(((10000-$C150)/$C150/10000/2*(G$109^2/$U$106)/304.8)&gt;(4*1.061231),"4.5",IF(((10000-$C150)/$C150/10000/2*(G$109^2/$U$106)/304.8)&gt;(3.6*1.061231),"4.0",IF(((10000-$C150)/$C150/10000/2*(G$109^2/$U$106)/304.8)&gt;(3.2*1.061231),"3.6",IF(((10000-$C150)/$C150/10000/2*(G$109^2/$U$106)/304.8)&gt;(2.8*1.061231),"3.2",IF(((10000-$C150)/$C150/10000/2*(G$109^2/$U$106)/304.8)&gt;(2.5*1.061231),"2.8",IF(((10000-$C150)/$C150/10000/2*(G$109^2/$U$106)/304.8)&gt;(2.2*1.061231),"2.5",IF(((10000-$C150)/$C150/10000/2*(G$109^2/$U$106)/304.8)&gt;(2*1.061231),"2.2",IF(((10000-$C150)/$C150/10000/2*(G$109^2/$U$106)/304.8)&gt;(1.8*1.061231),"2.0",IF(((10000-$C150)/$C150/10000/2*(G$109^2/$U$106)/304.8)&gt;(1.6*1.061231),"1.8",IF(((10000-$C150)/$C150/10000/2*(G$109^2/$U$106)/304.8)&gt;(1.4*1.061231),"1.6",IF(((10000-$C150)/$C150/10000/2*(G$109^2/$U$106)/304.8)&gt;(1.3*1.061231),"1.4",IF(((10000-$C150)/$C150/10000/2*(G$109^2/$U$106)/304.8)&gt;(1.1*1.061231),"1.3",IF(((10000-$C150)/$C150/10000/2*(G$109^2/$U$106)/304.8)&gt;(1*1.061231),"1.1",(10000-$C150)/$C150/10000/2*(G$109^2/$U$106)/304.8)))))))))))))))))))))))))))))))</f>
        <v>1.4</v>
      </c>
      <c r="H150" s="95" t="str">
        <f t="shared" si="15"/>
        <v>1.8</v>
      </c>
      <c r="I150" s="95" t="str">
        <f t="shared" si="15"/>
        <v>2.2</v>
      </c>
      <c r="J150" s="95" t="str">
        <f t="shared" si="15"/>
        <v>2.5</v>
      </c>
      <c r="K150" s="95" t="str">
        <f t="shared" si="15"/>
        <v>3.2</v>
      </c>
      <c r="L150" s="95" t="str">
        <f t="shared" si="15"/>
        <v>3.6</v>
      </c>
      <c r="M150" s="95" t="str">
        <f t="shared" si="15"/>
        <v>4.0</v>
      </c>
      <c r="N150" s="95" t="str">
        <f t="shared" si="15"/>
        <v>4.5</v>
      </c>
      <c r="O150" s="95" t="str">
        <f t="shared" si="15"/>
        <v>5.0</v>
      </c>
      <c r="P150" s="95" t="str">
        <f t="shared" si="15"/>
        <v>5.7</v>
      </c>
      <c r="Q150" s="95" t="str">
        <f t="shared" ref="Q150:Z159" si="16">IF(((10000-$C150)/$C150/10000/2*(Q$109^2/$U$106)/304.8)&gt;(1.4142*$D$71),"D",IF(((10000-$C150)/$C150/10000/2*(Q$109^2/$U$106)/304.8)&gt;(28.5*1.061231),"32.0",IF(((10000-$C150)/$C150/10000/2*(Q$109^2/$U$106)/304.8)&gt;(25.4*1.061231),"28.5",IF(((10000-$C150)/$C150/10000/2*(Q$109^2/$U$106)/304.8)&gt;(22.6*1.061231),"25.4",IF(((10000-$C150)/$C150/10000/2*(Q$109^2/$U$106)/304.8)&gt;(20.2*1.061231),"22.6",IF(((10000-$C150)/$C150/10000/2*(Q$109^2/$U$106)/304.8)&gt;(18*1.061231),"20.2",IF(((10000-$C150)/$C150/10000/2*(Q$109^2/$U$106)/304.8)&gt;(16*1.061231),"18.0",IF(((10000-$C150)/$C150/10000/2*(Q$109^2/$U$106)/304.8)&gt;(14.3*1.061231),"16.0",IF(((10000-$C150)/$C150/10000/2*(Q$109^2/$U$106)/304.8)&gt;(12.7*1.061231),"14.3",IF(((10000-$C150)/$C150/10000/2*(Q$109^2/$U$106)/304.8)&gt;(11.3*1.061231),"12.7",IF(((10000-$C150)/$C150/10000/2*(Q$109^2/$U$106)/304.8)&gt;(10.1*1.061231),"11.3",IF(((10000-$C150)/$C150/10000/2*(Q$109^2/$U$106)/304.8)&gt;(9*1.061231),"10.1",IF(((10000-$C150)/$C150/10000/2*(Q$109^2/$U$106)/304.8)&gt;(8*1.061231),"9.0",IF(((10000-$C150)/$C150/10000/2*(Q$109^2/$U$106)/304.8)&gt;(7.1*1.061231),"8.0",IF(((10000-$C150)/$C150/10000/2*(Q$109^2/$U$106)/304.8)&gt;(6.3*1.061231),"7.1",IF(((10000-$C150)/$C150/10000/2*(Q$109^2/$U$106)/304.8)&gt;(5.7*1.061231),"6.3",IF(((10000-$C150)/$C150/10000/2*(Q$109^2/$U$106)/304.8)&gt;(5*1.061231),"5.7",IF(((10000-$C150)/$C150/10000/2*(Q$109^2/$U$106)/304.8)&gt;(4.5*1.061231),"5.0",IF(((10000-$C150)/$C150/10000/2*(Q$109^2/$U$106)/304.8)&gt;(4*1.061231),"4.5",IF(((10000-$C150)/$C150/10000/2*(Q$109^2/$U$106)/304.8)&gt;(3.6*1.061231),"4.0",IF(((10000-$C150)/$C150/10000/2*(Q$109^2/$U$106)/304.8)&gt;(3.2*1.061231),"3.6",IF(((10000-$C150)/$C150/10000/2*(Q$109^2/$U$106)/304.8)&gt;(2.8*1.061231),"3.2",IF(((10000-$C150)/$C150/10000/2*(Q$109^2/$U$106)/304.8)&gt;(2.5*1.061231),"2.8",IF(((10000-$C150)/$C150/10000/2*(Q$109^2/$U$106)/304.8)&gt;(2.2*1.061231),"2.5",IF(((10000-$C150)/$C150/10000/2*(Q$109^2/$U$106)/304.8)&gt;(2*1.061231),"2.2",IF(((10000-$C150)/$C150/10000/2*(Q$109^2/$U$106)/304.8)&gt;(1.8*1.061231),"2.0",IF(((10000-$C150)/$C150/10000/2*(Q$109^2/$U$106)/304.8)&gt;(1.6*1.061231),"1.8",IF(((10000-$C150)/$C150/10000/2*(Q$109^2/$U$106)/304.8)&gt;(1.4*1.061231),"1.6",IF(((10000-$C150)/$C150/10000/2*(Q$109^2/$U$106)/304.8)&gt;(1.3*1.061231),"1.4",IF(((10000-$C150)/$C150/10000/2*(Q$109^2/$U$106)/304.8)&gt;(1.1*1.061231),"1.3",IF(((10000-$C150)/$C150/10000/2*(Q$109^2/$U$106)/304.8)&gt;(1*1.061231),"1.1",(10000-$C150)/$C150/10000/2*(Q$109^2/$U$106)/304.8)))))))))))))))))))))))))))))))</f>
        <v>6.3</v>
      </c>
      <c r="R150" s="95" t="str">
        <f t="shared" si="16"/>
        <v>7.1</v>
      </c>
      <c r="S150" s="95" t="str">
        <f t="shared" si="16"/>
        <v>8.0</v>
      </c>
      <c r="T150" s="95" t="str">
        <f t="shared" si="16"/>
        <v>9.0</v>
      </c>
      <c r="U150" s="95" t="str">
        <f t="shared" si="16"/>
        <v>9.0</v>
      </c>
      <c r="V150" s="95" t="str">
        <f t="shared" si="16"/>
        <v>10.1</v>
      </c>
      <c r="W150" s="95" t="str">
        <f t="shared" si="16"/>
        <v>11.3</v>
      </c>
      <c r="X150" s="95" t="str">
        <f t="shared" si="16"/>
        <v>D</v>
      </c>
      <c r="Y150" s="95" t="str">
        <f t="shared" si="16"/>
        <v>D</v>
      </c>
      <c r="Z150" s="95" t="str">
        <f t="shared" si="16"/>
        <v>D</v>
      </c>
      <c r="AA150" s="95" t="str">
        <f t="shared" ref="AA150:AG159" si="17">IF(((10000-$C150)/$C150/10000/2*(AA$109^2/$U$106)/304.8)&gt;(1.4142*$D$71),"D",IF(((10000-$C150)/$C150/10000/2*(AA$109^2/$U$106)/304.8)&gt;(28.5*1.061231),"32.0",IF(((10000-$C150)/$C150/10000/2*(AA$109^2/$U$106)/304.8)&gt;(25.4*1.061231),"28.5",IF(((10000-$C150)/$C150/10000/2*(AA$109^2/$U$106)/304.8)&gt;(22.6*1.061231),"25.4",IF(((10000-$C150)/$C150/10000/2*(AA$109^2/$U$106)/304.8)&gt;(20.2*1.061231),"22.6",IF(((10000-$C150)/$C150/10000/2*(AA$109^2/$U$106)/304.8)&gt;(18*1.061231),"20.2",IF(((10000-$C150)/$C150/10000/2*(AA$109^2/$U$106)/304.8)&gt;(16*1.061231),"18.0",IF(((10000-$C150)/$C150/10000/2*(AA$109^2/$U$106)/304.8)&gt;(14.3*1.061231),"16.0",IF(((10000-$C150)/$C150/10000/2*(AA$109^2/$U$106)/304.8)&gt;(12.7*1.061231),"14.3",IF(((10000-$C150)/$C150/10000/2*(AA$109^2/$U$106)/304.8)&gt;(11.3*1.061231),"12.7",IF(((10000-$C150)/$C150/10000/2*(AA$109^2/$U$106)/304.8)&gt;(10.1*1.061231),"11.3",IF(((10000-$C150)/$C150/10000/2*(AA$109^2/$U$106)/304.8)&gt;(9*1.061231),"10.1",IF(((10000-$C150)/$C150/10000/2*(AA$109^2/$U$106)/304.8)&gt;(8*1.061231),"9.0",IF(((10000-$C150)/$C150/10000/2*(AA$109^2/$U$106)/304.8)&gt;(7.1*1.061231),"8.0",IF(((10000-$C150)/$C150/10000/2*(AA$109^2/$U$106)/304.8)&gt;(6.3*1.061231),"7.1",IF(((10000-$C150)/$C150/10000/2*(AA$109^2/$U$106)/304.8)&gt;(5.7*1.061231),"6.3",IF(((10000-$C150)/$C150/10000/2*(AA$109^2/$U$106)/304.8)&gt;(5*1.061231),"5.7",IF(((10000-$C150)/$C150/10000/2*(AA$109^2/$U$106)/304.8)&gt;(4.5*1.061231),"5.0",IF(((10000-$C150)/$C150/10000/2*(AA$109^2/$U$106)/304.8)&gt;(4*1.061231),"4.5",IF(((10000-$C150)/$C150/10000/2*(AA$109^2/$U$106)/304.8)&gt;(3.6*1.061231),"4.0",IF(((10000-$C150)/$C150/10000/2*(AA$109^2/$U$106)/304.8)&gt;(3.2*1.061231),"3.6",IF(((10000-$C150)/$C150/10000/2*(AA$109^2/$U$106)/304.8)&gt;(2.8*1.061231),"3.2",IF(((10000-$C150)/$C150/10000/2*(AA$109^2/$U$106)/304.8)&gt;(2.5*1.061231),"2.8",IF(((10000-$C150)/$C150/10000/2*(AA$109^2/$U$106)/304.8)&gt;(2.2*1.061231),"2.5",IF(((10000-$C150)/$C150/10000/2*(AA$109^2/$U$106)/304.8)&gt;(2*1.061231),"2.2",IF(((10000-$C150)/$C150/10000/2*(AA$109^2/$U$106)/304.8)&gt;(1.8*1.061231),"2.0",IF(((10000-$C150)/$C150/10000/2*(AA$109^2/$U$106)/304.8)&gt;(1.6*1.061231),"1.8",IF(((10000-$C150)/$C150/10000/2*(AA$109^2/$U$106)/304.8)&gt;(1.4*1.061231),"1.6",IF(((10000-$C150)/$C150/10000/2*(AA$109^2/$U$106)/304.8)&gt;(1.3*1.061231),"1.4",IF(((10000-$C150)/$C150/10000/2*(AA$109^2/$U$106)/304.8)&gt;(1.1*1.061231),"1.3",IF(((10000-$C150)/$C150/10000/2*(AA$109^2/$U$106)/304.8)&gt;(1*1.061231),"1.1",(10000-$C150)/$C150/10000/2*(AA$109^2/$U$106)/304.8)))))))))))))))))))))))))))))))</f>
        <v>D</v>
      </c>
      <c r="AB150" s="95" t="str">
        <f t="shared" si="17"/>
        <v>D</v>
      </c>
      <c r="AC150" s="95" t="str">
        <f t="shared" si="17"/>
        <v>D</v>
      </c>
      <c r="AD150" s="95" t="str">
        <f t="shared" si="17"/>
        <v>D</v>
      </c>
      <c r="AE150" s="95" t="str">
        <f t="shared" si="17"/>
        <v>D</v>
      </c>
      <c r="AF150" s="95" t="str">
        <f t="shared" si="17"/>
        <v>D</v>
      </c>
      <c r="AG150" s="95" t="str">
        <f t="shared" si="17"/>
        <v>D</v>
      </c>
      <c r="AH150" s="72"/>
    </row>
    <row r="151" spans="1:34" x14ac:dyDescent="0.4">
      <c r="A151" s="29"/>
      <c r="B151" s="104"/>
      <c r="C151" s="328">
        <f t="shared" ref="C151:D166" si="18">E151*3.28084</f>
        <v>17.224409999999999</v>
      </c>
      <c r="D151" s="329">
        <f t="shared" si="18"/>
        <v>34.448819999999998</v>
      </c>
      <c r="E151" s="323">
        <f t="shared" si="4"/>
        <v>5.25</v>
      </c>
      <c r="F151" s="324">
        <v>10.5</v>
      </c>
      <c r="G151" s="95" t="str">
        <f t="shared" si="15"/>
        <v>1.4</v>
      </c>
      <c r="H151" s="95" t="str">
        <f t="shared" si="15"/>
        <v>1.8</v>
      </c>
      <c r="I151" s="95" t="str">
        <f t="shared" si="15"/>
        <v>2.2</v>
      </c>
      <c r="J151" s="95" t="str">
        <f t="shared" si="15"/>
        <v>2.5</v>
      </c>
      <c r="K151" s="95" t="str">
        <f t="shared" si="15"/>
        <v>3.2</v>
      </c>
      <c r="L151" s="95" t="str">
        <f t="shared" si="15"/>
        <v>3.6</v>
      </c>
      <c r="M151" s="95" t="str">
        <f t="shared" si="15"/>
        <v>4.0</v>
      </c>
      <c r="N151" s="95" t="str">
        <f t="shared" si="15"/>
        <v>4.5</v>
      </c>
      <c r="O151" s="95" t="str">
        <f t="shared" si="15"/>
        <v>5.0</v>
      </c>
      <c r="P151" s="95" t="str">
        <f t="shared" si="15"/>
        <v>5.7</v>
      </c>
      <c r="Q151" s="95" t="str">
        <f t="shared" si="16"/>
        <v>6.3</v>
      </c>
      <c r="R151" s="95" t="str">
        <f t="shared" si="16"/>
        <v>7.1</v>
      </c>
      <c r="S151" s="95" t="str">
        <f t="shared" si="16"/>
        <v>8.0</v>
      </c>
      <c r="T151" s="95" t="str">
        <f t="shared" si="16"/>
        <v>9.0</v>
      </c>
      <c r="U151" s="95" t="str">
        <f t="shared" si="16"/>
        <v>9.0</v>
      </c>
      <c r="V151" s="95" t="str">
        <f t="shared" si="16"/>
        <v>10.1</v>
      </c>
      <c r="W151" s="95" t="str">
        <f t="shared" si="16"/>
        <v>11.3</v>
      </c>
      <c r="X151" s="95" t="str">
        <f t="shared" si="16"/>
        <v>D</v>
      </c>
      <c r="Y151" s="95" t="str">
        <f t="shared" si="16"/>
        <v>D</v>
      </c>
      <c r="Z151" s="95" t="str">
        <f t="shared" si="16"/>
        <v>D</v>
      </c>
      <c r="AA151" s="95" t="str">
        <f t="shared" si="17"/>
        <v>D</v>
      </c>
      <c r="AB151" s="95" t="str">
        <f t="shared" si="17"/>
        <v>D</v>
      </c>
      <c r="AC151" s="95" t="str">
        <f t="shared" si="17"/>
        <v>D</v>
      </c>
      <c r="AD151" s="95" t="str">
        <f t="shared" si="17"/>
        <v>D</v>
      </c>
      <c r="AE151" s="95" t="str">
        <f t="shared" si="17"/>
        <v>D</v>
      </c>
      <c r="AF151" s="95" t="str">
        <f t="shared" si="17"/>
        <v>D</v>
      </c>
      <c r="AG151" s="95" t="str">
        <f t="shared" si="17"/>
        <v>D</v>
      </c>
      <c r="AH151" s="72"/>
    </row>
    <row r="152" spans="1:34" x14ac:dyDescent="0.4">
      <c r="A152" s="29"/>
      <c r="B152" s="104"/>
      <c r="C152" s="328">
        <f t="shared" si="18"/>
        <v>17.634515</v>
      </c>
      <c r="D152" s="329">
        <f t="shared" si="18"/>
        <v>35.269030000000001</v>
      </c>
      <c r="E152" s="323">
        <f t="shared" si="4"/>
        <v>5.375</v>
      </c>
      <c r="F152" s="324">
        <v>10.75</v>
      </c>
      <c r="G152" s="95" t="str">
        <f t="shared" si="15"/>
        <v>1.4</v>
      </c>
      <c r="H152" s="95" t="str">
        <f t="shared" si="15"/>
        <v>1.8</v>
      </c>
      <c r="I152" s="95" t="str">
        <f t="shared" si="15"/>
        <v>2.0</v>
      </c>
      <c r="J152" s="95" t="str">
        <f t="shared" si="15"/>
        <v>2.5</v>
      </c>
      <c r="K152" s="95" t="str">
        <f t="shared" si="15"/>
        <v>2.8</v>
      </c>
      <c r="L152" s="95" t="str">
        <f t="shared" si="15"/>
        <v>3.2</v>
      </c>
      <c r="M152" s="95" t="str">
        <f t="shared" si="15"/>
        <v>4.0</v>
      </c>
      <c r="N152" s="95" t="str">
        <f t="shared" si="15"/>
        <v>4.5</v>
      </c>
      <c r="O152" s="95" t="str">
        <f t="shared" si="15"/>
        <v>5.0</v>
      </c>
      <c r="P152" s="95" t="str">
        <f t="shared" si="15"/>
        <v>5.7</v>
      </c>
      <c r="Q152" s="95" t="str">
        <f t="shared" si="16"/>
        <v>6.3</v>
      </c>
      <c r="R152" s="95" t="str">
        <f t="shared" si="16"/>
        <v>7.1</v>
      </c>
      <c r="S152" s="95" t="str">
        <f t="shared" si="16"/>
        <v>8.0</v>
      </c>
      <c r="T152" s="95" t="str">
        <f t="shared" si="16"/>
        <v>8.0</v>
      </c>
      <c r="U152" s="95" t="str">
        <f t="shared" si="16"/>
        <v>9.0</v>
      </c>
      <c r="V152" s="95" t="str">
        <f t="shared" si="16"/>
        <v>10.1</v>
      </c>
      <c r="W152" s="95" t="str">
        <f t="shared" si="16"/>
        <v>11.3</v>
      </c>
      <c r="X152" s="95" t="str">
        <f t="shared" si="16"/>
        <v>D</v>
      </c>
      <c r="Y152" s="95" t="str">
        <f t="shared" si="16"/>
        <v>D</v>
      </c>
      <c r="Z152" s="95" t="str">
        <f t="shared" si="16"/>
        <v>D</v>
      </c>
      <c r="AA152" s="95" t="str">
        <f t="shared" si="17"/>
        <v>D</v>
      </c>
      <c r="AB152" s="95" t="str">
        <f t="shared" si="17"/>
        <v>D</v>
      </c>
      <c r="AC152" s="95" t="str">
        <f t="shared" si="17"/>
        <v>D</v>
      </c>
      <c r="AD152" s="95" t="str">
        <f t="shared" si="17"/>
        <v>D</v>
      </c>
      <c r="AE152" s="95" t="str">
        <f t="shared" si="17"/>
        <v>D</v>
      </c>
      <c r="AF152" s="95" t="str">
        <f t="shared" si="17"/>
        <v>D</v>
      </c>
      <c r="AG152" s="95" t="str">
        <f t="shared" si="17"/>
        <v>D</v>
      </c>
      <c r="AH152" s="72"/>
    </row>
    <row r="153" spans="1:34" x14ac:dyDescent="0.4">
      <c r="A153" s="29"/>
      <c r="B153" s="104"/>
      <c r="C153" s="328">
        <f t="shared" si="18"/>
        <v>18.044619999999998</v>
      </c>
      <c r="D153" s="329">
        <f t="shared" si="18"/>
        <v>36.089239999999997</v>
      </c>
      <c r="E153" s="323">
        <f t="shared" si="4"/>
        <v>5.5</v>
      </c>
      <c r="F153" s="324">
        <v>11</v>
      </c>
      <c r="G153" s="95" t="str">
        <f t="shared" si="15"/>
        <v>1.3</v>
      </c>
      <c r="H153" s="95" t="str">
        <f t="shared" si="15"/>
        <v>1.6</v>
      </c>
      <c r="I153" s="95" t="str">
        <f t="shared" si="15"/>
        <v>2.0</v>
      </c>
      <c r="J153" s="95" t="str">
        <f t="shared" si="15"/>
        <v>2.5</v>
      </c>
      <c r="K153" s="95" t="str">
        <f t="shared" si="15"/>
        <v>2.8</v>
      </c>
      <c r="L153" s="95" t="str">
        <f t="shared" si="15"/>
        <v>3.2</v>
      </c>
      <c r="M153" s="95" t="str">
        <f t="shared" si="15"/>
        <v>3.6</v>
      </c>
      <c r="N153" s="95" t="str">
        <f t="shared" si="15"/>
        <v>4.5</v>
      </c>
      <c r="O153" s="95" t="str">
        <f t="shared" si="15"/>
        <v>5.0</v>
      </c>
      <c r="P153" s="95" t="str">
        <f t="shared" si="15"/>
        <v>5.7</v>
      </c>
      <c r="Q153" s="95" t="str">
        <f t="shared" si="16"/>
        <v>6.3</v>
      </c>
      <c r="R153" s="95" t="str">
        <f t="shared" si="16"/>
        <v>7.1</v>
      </c>
      <c r="S153" s="95" t="str">
        <f t="shared" si="16"/>
        <v>7.1</v>
      </c>
      <c r="T153" s="95" t="str">
        <f t="shared" si="16"/>
        <v>8.0</v>
      </c>
      <c r="U153" s="95" t="str">
        <f t="shared" si="16"/>
        <v>9.0</v>
      </c>
      <c r="V153" s="95" t="str">
        <f t="shared" si="16"/>
        <v>10.1</v>
      </c>
      <c r="W153" s="95" t="str">
        <f t="shared" si="16"/>
        <v>10.1</v>
      </c>
      <c r="X153" s="95" t="str">
        <f t="shared" si="16"/>
        <v>D</v>
      </c>
      <c r="Y153" s="95" t="str">
        <f t="shared" si="16"/>
        <v>D</v>
      </c>
      <c r="Z153" s="95" t="str">
        <f t="shared" si="16"/>
        <v>D</v>
      </c>
      <c r="AA153" s="95" t="str">
        <f t="shared" si="17"/>
        <v>D</v>
      </c>
      <c r="AB153" s="95" t="str">
        <f t="shared" si="17"/>
        <v>D</v>
      </c>
      <c r="AC153" s="95" t="str">
        <f t="shared" si="17"/>
        <v>D</v>
      </c>
      <c r="AD153" s="95" t="str">
        <f t="shared" si="17"/>
        <v>D</v>
      </c>
      <c r="AE153" s="95" t="str">
        <f t="shared" si="17"/>
        <v>D</v>
      </c>
      <c r="AF153" s="95" t="str">
        <f t="shared" si="17"/>
        <v>D</v>
      </c>
      <c r="AG153" s="95" t="str">
        <f t="shared" si="17"/>
        <v>D</v>
      </c>
      <c r="AH153" s="72"/>
    </row>
    <row r="154" spans="1:34" x14ac:dyDescent="0.4">
      <c r="A154" s="29"/>
      <c r="B154" s="104"/>
      <c r="C154" s="328">
        <f t="shared" si="18"/>
        <v>18.454725</v>
      </c>
      <c r="D154" s="329">
        <f t="shared" si="18"/>
        <v>36.90945</v>
      </c>
      <c r="E154" s="323">
        <f t="shared" si="4"/>
        <v>5.625</v>
      </c>
      <c r="F154" s="324">
        <v>11.25</v>
      </c>
      <c r="G154" s="95" t="str">
        <f t="shared" si="15"/>
        <v>1.3</v>
      </c>
      <c r="H154" s="95" t="str">
        <f t="shared" si="15"/>
        <v>1.6</v>
      </c>
      <c r="I154" s="95" t="str">
        <f t="shared" si="15"/>
        <v>2.0</v>
      </c>
      <c r="J154" s="95" t="str">
        <f t="shared" si="15"/>
        <v>2.5</v>
      </c>
      <c r="K154" s="95" t="str">
        <f t="shared" si="15"/>
        <v>2.8</v>
      </c>
      <c r="L154" s="95" t="str">
        <f t="shared" si="15"/>
        <v>3.2</v>
      </c>
      <c r="M154" s="95" t="str">
        <f t="shared" si="15"/>
        <v>3.6</v>
      </c>
      <c r="N154" s="95" t="str">
        <f t="shared" si="15"/>
        <v>4.0</v>
      </c>
      <c r="O154" s="95" t="str">
        <f t="shared" si="15"/>
        <v>4.5</v>
      </c>
      <c r="P154" s="95" t="str">
        <f t="shared" si="15"/>
        <v>5.7</v>
      </c>
      <c r="Q154" s="95" t="str">
        <f t="shared" si="16"/>
        <v>5.7</v>
      </c>
      <c r="R154" s="95" t="str">
        <f t="shared" si="16"/>
        <v>6.3</v>
      </c>
      <c r="S154" s="95" t="str">
        <f t="shared" si="16"/>
        <v>7.1</v>
      </c>
      <c r="T154" s="95" t="str">
        <f t="shared" si="16"/>
        <v>8.0</v>
      </c>
      <c r="U154" s="95" t="str">
        <f t="shared" si="16"/>
        <v>9.0</v>
      </c>
      <c r="V154" s="95" t="str">
        <f t="shared" si="16"/>
        <v>9.0</v>
      </c>
      <c r="W154" s="95" t="str">
        <f t="shared" si="16"/>
        <v>10.1</v>
      </c>
      <c r="X154" s="95" t="str">
        <f t="shared" si="16"/>
        <v>11.3</v>
      </c>
      <c r="Y154" s="95" t="str">
        <f t="shared" si="16"/>
        <v>D</v>
      </c>
      <c r="Z154" s="95" t="str">
        <f t="shared" si="16"/>
        <v>D</v>
      </c>
      <c r="AA154" s="95" t="str">
        <f t="shared" si="17"/>
        <v>D</v>
      </c>
      <c r="AB154" s="95" t="str">
        <f t="shared" si="17"/>
        <v>D</v>
      </c>
      <c r="AC154" s="95" t="str">
        <f t="shared" si="17"/>
        <v>D</v>
      </c>
      <c r="AD154" s="95" t="str">
        <f t="shared" si="17"/>
        <v>D</v>
      </c>
      <c r="AE154" s="95" t="str">
        <f t="shared" si="17"/>
        <v>D</v>
      </c>
      <c r="AF154" s="95" t="str">
        <f t="shared" si="17"/>
        <v>D</v>
      </c>
      <c r="AG154" s="95" t="str">
        <f t="shared" si="17"/>
        <v>D</v>
      </c>
      <c r="AH154" s="72"/>
    </row>
    <row r="155" spans="1:34" x14ac:dyDescent="0.4">
      <c r="A155" s="29"/>
      <c r="B155" s="104"/>
      <c r="C155" s="328">
        <f t="shared" si="18"/>
        <v>18.864830000000001</v>
      </c>
      <c r="D155" s="329">
        <f t="shared" si="18"/>
        <v>37.729660000000003</v>
      </c>
      <c r="E155" s="323">
        <f t="shared" si="4"/>
        <v>5.75</v>
      </c>
      <c r="F155" s="324">
        <v>11.5</v>
      </c>
      <c r="G155" s="95" t="str">
        <f t="shared" si="15"/>
        <v>1.3</v>
      </c>
      <c r="H155" s="95" t="str">
        <f t="shared" si="15"/>
        <v>1.6</v>
      </c>
      <c r="I155" s="95" t="str">
        <f t="shared" si="15"/>
        <v>2.0</v>
      </c>
      <c r="J155" s="95" t="str">
        <f t="shared" si="15"/>
        <v>2.2</v>
      </c>
      <c r="K155" s="95" t="str">
        <f t="shared" si="15"/>
        <v>2.8</v>
      </c>
      <c r="L155" s="95" t="str">
        <f t="shared" si="15"/>
        <v>3.2</v>
      </c>
      <c r="M155" s="95" t="str">
        <f t="shared" si="15"/>
        <v>3.6</v>
      </c>
      <c r="N155" s="95" t="str">
        <f t="shared" si="15"/>
        <v>4.0</v>
      </c>
      <c r="O155" s="95" t="str">
        <f t="shared" si="15"/>
        <v>4.5</v>
      </c>
      <c r="P155" s="95" t="str">
        <f t="shared" si="15"/>
        <v>5.0</v>
      </c>
      <c r="Q155" s="95" t="str">
        <f t="shared" si="16"/>
        <v>5.7</v>
      </c>
      <c r="R155" s="95" t="str">
        <f t="shared" si="16"/>
        <v>6.3</v>
      </c>
      <c r="S155" s="95" t="str">
        <f t="shared" si="16"/>
        <v>7.1</v>
      </c>
      <c r="T155" s="95" t="str">
        <f t="shared" si="16"/>
        <v>8.0</v>
      </c>
      <c r="U155" s="95" t="str">
        <f t="shared" si="16"/>
        <v>9.0</v>
      </c>
      <c r="V155" s="95" t="str">
        <f t="shared" si="16"/>
        <v>9.0</v>
      </c>
      <c r="W155" s="95" t="str">
        <f t="shared" si="16"/>
        <v>10.1</v>
      </c>
      <c r="X155" s="95" t="str">
        <f t="shared" si="16"/>
        <v>11.3</v>
      </c>
      <c r="Y155" s="95" t="str">
        <f t="shared" si="16"/>
        <v>D</v>
      </c>
      <c r="Z155" s="95" t="str">
        <f t="shared" si="16"/>
        <v>D</v>
      </c>
      <c r="AA155" s="95" t="str">
        <f t="shared" si="17"/>
        <v>D</v>
      </c>
      <c r="AB155" s="95" t="str">
        <f t="shared" si="17"/>
        <v>D</v>
      </c>
      <c r="AC155" s="95" t="str">
        <f t="shared" si="17"/>
        <v>D</v>
      </c>
      <c r="AD155" s="95" t="str">
        <f t="shared" si="17"/>
        <v>D</v>
      </c>
      <c r="AE155" s="95" t="str">
        <f t="shared" si="17"/>
        <v>D</v>
      </c>
      <c r="AF155" s="95" t="str">
        <f t="shared" si="17"/>
        <v>D</v>
      </c>
      <c r="AG155" s="95" t="str">
        <f t="shared" si="17"/>
        <v>D</v>
      </c>
      <c r="AH155" s="72"/>
    </row>
    <row r="156" spans="1:34" x14ac:dyDescent="0.4">
      <c r="A156" s="29"/>
      <c r="B156" s="104"/>
      <c r="C156" s="328">
        <f t="shared" si="18"/>
        <v>19.274934999999999</v>
      </c>
      <c r="D156" s="329">
        <f t="shared" si="18"/>
        <v>38.549869999999999</v>
      </c>
      <c r="E156" s="323">
        <f t="shared" si="4"/>
        <v>5.875</v>
      </c>
      <c r="F156" s="324">
        <v>11.75</v>
      </c>
      <c r="G156" s="95" t="str">
        <f t="shared" si="15"/>
        <v>1.3</v>
      </c>
      <c r="H156" s="95" t="str">
        <f t="shared" si="15"/>
        <v>1.6</v>
      </c>
      <c r="I156" s="95" t="str">
        <f t="shared" si="15"/>
        <v>1.8</v>
      </c>
      <c r="J156" s="95" t="str">
        <f t="shared" si="15"/>
        <v>2.2</v>
      </c>
      <c r="K156" s="95" t="str">
        <f t="shared" si="15"/>
        <v>2.8</v>
      </c>
      <c r="L156" s="95" t="str">
        <f t="shared" si="15"/>
        <v>3.2</v>
      </c>
      <c r="M156" s="95" t="str">
        <f t="shared" si="15"/>
        <v>3.6</v>
      </c>
      <c r="N156" s="95" t="str">
        <f t="shared" si="15"/>
        <v>4.0</v>
      </c>
      <c r="O156" s="95" t="str">
        <f t="shared" si="15"/>
        <v>4.5</v>
      </c>
      <c r="P156" s="95" t="str">
        <f t="shared" si="15"/>
        <v>5.0</v>
      </c>
      <c r="Q156" s="95" t="str">
        <f t="shared" si="16"/>
        <v>5.7</v>
      </c>
      <c r="R156" s="95" t="str">
        <f t="shared" si="16"/>
        <v>6.3</v>
      </c>
      <c r="S156" s="95" t="str">
        <f t="shared" si="16"/>
        <v>7.1</v>
      </c>
      <c r="T156" s="95" t="str">
        <f t="shared" si="16"/>
        <v>8.0</v>
      </c>
      <c r="U156" s="95" t="str">
        <f t="shared" si="16"/>
        <v>8.0</v>
      </c>
      <c r="V156" s="95" t="str">
        <f t="shared" si="16"/>
        <v>9.0</v>
      </c>
      <c r="W156" s="95" t="str">
        <f t="shared" si="16"/>
        <v>10.1</v>
      </c>
      <c r="X156" s="95" t="str">
        <f t="shared" si="16"/>
        <v>10.1</v>
      </c>
      <c r="Y156" s="95" t="str">
        <f t="shared" si="16"/>
        <v>D</v>
      </c>
      <c r="Z156" s="95" t="str">
        <f t="shared" si="16"/>
        <v>D</v>
      </c>
      <c r="AA156" s="95" t="str">
        <f t="shared" si="17"/>
        <v>D</v>
      </c>
      <c r="AB156" s="95" t="str">
        <f t="shared" si="17"/>
        <v>D</v>
      </c>
      <c r="AC156" s="95" t="str">
        <f t="shared" si="17"/>
        <v>D</v>
      </c>
      <c r="AD156" s="95" t="str">
        <f t="shared" si="17"/>
        <v>D</v>
      </c>
      <c r="AE156" s="95" t="str">
        <f t="shared" si="17"/>
        <v>D</v>
      </c>
      <c r="AF156" s="95" t="str">
        <f t="shared" si="17"/>
        <v>D</v>
      </c>
      <c r="AG156" s="95" t="str">
        <f t="shared" si="17"/>
        <v>D</v>
      </c>
      <c r="AH156" s="72"/>
    </row>
    <row r="157" spans="1:34" x14ac:dyDescent="0.4">
      <c r="A157" s="29"/>
      <c r="B157" s="104"/>
      <c r="C157" s="328">
        <f t="shared" si="18"/>
        <v>19.685040000000001</v>
      </c>
      <c r="D157" s="329">
        <f t="shared" si="18"/>
        <v>39.370080000000002</v>
      </c>
      <c r="E157" s="323">
        <f t="shared" si="4"/>
        <v>6</v>
      </c>
      <c r="F157" s="324">
        <v>12</v>
      </c>
      <c r="G157" s="95" t="str">
        <f t="shared" si="15"/>
        <v>1.3</v>
      </c>
      <c r="H157" s="95" t="str">
        <f t="shared" si="15"/>
        <v>1.6</v>
      </c>
      <c r="I157" s="95" t="str">
        <f t="shared" si="15"/>
        <v>1.8</v>
      </c>
      <c r="J157" s="95" t="str">
        <f t="shared" si="15"/>
        <v>2.2</v>
      </c>
      <c r="K157" s="95" t="str">
        <f t="shared" si="15"/>
        <v>2.5</v>
      </c>
      <c r="L157" s="95" t="str">
        <f t="shared" si="15"/>
        <v>3.2</v>
      </c>
      <c r="M157" s="95" t="str">
        <f t="shared" si="15"/>
        <v>3.6</v>
      </c>
      <c r="N157" s="95" t="str">
        <f t="shared" si="15"/>
        <v>4.0</v>
      </c>
      <c r="O157" s="95" t="str">
        <f t="shared" si="15"/>
        <v>4.5</v>
      </c>
      <c r="P157" s="95" t="str">
        <f t="shared" si="15"/>
        <v>5.0</v>
      </c>
      <c r="Q157" s="95" t="str">
        <f t="shared" si="16"/>
        <v>5.7</v>
      </c>
      <c r="R157" s="95" t="str">
        <f t="shared" si="16"/>
        <v>6.3</v>
      </c>
      <c r="S157" s="95" t="str">
        <f t="shared" si="16"/>
        <v>7.1</v>
      </c>
      <c r="T157" s="95" t="str">
        <f t="shared" si="16"/>
        <v>7.1</v>
      </c>
      <c r="U157" s="95" t="str">
        <f t="shared" si="16"/>
        <v>8.0</v>
      </c>
      <c r="V157" s="95" t="str">
        <f t="shared" si="16"/>
        <v>9.0</v>
      </c>
      <c r="W157" s="95" t="str">
        <f t="shared" si="16"/>
        <v>10.1</v>
      </c>
      <c r="X157" s="95" t="str">
        <f t="shared" si="16"/>
        <v>10.1</v>
      </c>
      <c r="Y157" s="95" t="str">
        <f t="shared" si="16"/>
        <v>11.3</v>
      </c>
      <c r="Z157" s="95" t="str">
        <f t="shared" si="16"/>
        <v>D</v>
      </c>
      <c r="AA157" s="95" t="str">
        <f t="shared" si="17"/>
        <v>D</v>
      </c>
      <c r="AB157" s="95" t="str">
        <f t="shared" si="17"/>
        <v>D</v>
      </c>
      <c r="AC157" s="95" t="str">
        <f t="shared" si="17"/>
        <v>D</v>
      </c>
      <c r="AD157" s="95" t="str">
        <f t="shared" si="17"/>
        <v>D</v>
      </c>
      <c r="AE157" s="95" t="str">
        <f t="shared" si="17"/>
        <v>D</v>
      </c>
      <c r="AF157" s="95" t="str">
        <f t="shared" si="17"/>
        <v>D</v>
      </c>
      <c r="AG157" s="95" t="str">
        <f t="shared" si="17"/>
        <v>D</v>
      </c>
      <c r="AH157" s="72"/>
    </row>
    <row r="158" spans="1:34" x14ac:dyDescent="0.4">
      <c r="A158" s="29"/>
      <c r="B158" s="104"/>
      <c r="C158" s="328">
        <f t="shared" si="18"/>
        <v>20.095144999999999</v>
      </c>
      <c r="D158" s="329">
        <f t="shared" si="18"/>
        <v>40.190289999999997</v>
      </c>
      <c r="E158" s="323">
        <f t="shared" si="4"/>
        <v>6.125</v>
      </c>
      <c r="F158" s="324">
        <v>12.25</v>
      </c>
      <c r="G158" s="95" t="str">
        <f t="shared" si="15"/>
        <v>1.3</v>
      </c>
      <c r="H158" s="95" t="str">
        <f t="shared" si="15"/>
        <v>1.6</v>
      </c>
      <c r="I158" s="95" t="str">
        <f t="shared" si="15"/>
        <v>1.8</v>
      </c>
      <c r="J158" s="95" t="str">
        <f t="shared" si="15"/>
        <v>2.2</v>
      </c>
      <c r="K158" s="95" t="str">
        <f t="shared" si="15"/>
        <v>2.5</v>
      </c>
      <c r="L158" s="95" t="str">
        <f t="shared" si="15"/>
        <v>2.8</v>
      </c>
      <c r="M158" s="95" t="str">
        <f t="shared" si="15"/>
        <v>3.2</v>
      </c>
      <c r="N158" s="95" t="str">
        <f t="shared" si="15"/>
        <v>4.0</v>
      </c>
      <c r="O158" s="95" t="str">
        <f t="shared" si="15"/>
        <v>4.5</v>
      </c>
      <c r="P158" s="95" t="str">
        <f t="shared" si="15"/>
        <v>5.0</v>
      </c>
      <c r="Q158" s="95" t="str">
        <f t="shared" si="16"/>
        <v>5.7</v>
      </c>
      <c r="R158" s="95" t="str">
        <f t="shared" si="16"/>
        <v>5.7</v>
      </c>
      <c r="S158" s="95" t="str">
        <f t="shared" si="16"/>
        <v>6.3</v>
      </c>
      <c r="T158" s="95" t="str">
        <f t="shared" si="16"/>
        <v>7.1</v>
      </c>
      <c r="U158" s="95" t="str">
        <f t="shared" si="16"/>
        <v>8.0</v>
      </c>
      <c r="V158" s="95" t="str">
        <f t="shared" si="16"/>
        <v>9.0</v>
      </c>
      <c r="W158" s="95" t="str">
        <f t="shared" si="16"/>
        <v>9.0</v>
      </c>
      <c r="X158" s="95" t="str">
        <f t="shared" si="16"/>
        <v>10.1</v>
      </c>
      <c r="Y158" s="95" t="str">
        <f t="shared" si="16"/>
        <v>11.3</v>
      </c>
      <c r="Z158" s="95" t="str">
        <f t="shared" si="16"/>
        <v>D</v>
      </c>
      <c r="AA158" s="95" t="str">
        <f t="shared" si="17"/>
        <v>D</v>
      </c>
      <c r="AB158" s="95" t="str">
        <f t="shared" si="17"/>
        <v>D</v>
      </c>
      <c r="AC158" s="95" t="str">
        <f t="shared" si="17"/>
        <v>D</v>
      </c>
      <c r="AD158" s="95" t="str">
        <f t="shared" si="17"/>
        <v>D</v>
      </c>
      <c r="AE158" s="95" t="str">
        <f t="shared" si="17"/>
        <v>D</v>
      </c>
      <c r="AF158" s="95" t="str">
        <f t="shared" si="17"/>
        <v>D</v>
      </c>
      <c r="AG158" s="95" t="str">
        <f t="shared" si="17"/>
        <v>D</v>
      </c>
      <c r="AH158" s="72"/>
    </row>
    <row r="159" spans="1:34" x14ac:dyDescent="0.4">
      <c r="A159" s="29"/>
      <c r="B159" s="104"/>
      <c r="C159" s="328">
        <f t="shared" si="18"/>
        <v>20.50525</v>
      </c>
      <c r="D159" s="329">
        <f t="shared" si="18"/>
        <v>41.0105</v>
      </c>
      <c r="E159" s="323">
        <f t="shared" si="4"/>
        <v>6.25</v>
      </c>
      <c r="F159" s="324">
        <v>12.5</v>
      </c>
      <c r="G159" s="95" t="str">
        <f t="shared" si="15"/>
        <v>1.3</v>
      </c>
      <c r="H159" s="95" t="str">
        <f t="shared" si="15"/>
        <v>1.4</v>
      </c>
      <c r="I159" s="95" t="str">
        <f t="shared" si="15"/>
        <v>1.8</v>
      </c>
      <c r="J159" s="95" t="str">
        <f t="shared" si="15"/>
        <v>2.2</v>
      </c>
      <c r="K159" s="95" t="str">
        <f t="shared" si="15"/>
        <v>2.5</v>
      </c>
      <c r="L159" s="95" t="str">
        <f t="shared" si="15"/>
        <v>2.8</v>
      </c>
      <c r="M159" s="95" t="str">
        <f t="shared" si="15"/>
        <v>3.2</v>
      </c>
      <c r="N159" s="95" t="str">
        <f t="shared" si="15"/>
        <v>3.6</v>
      </c>
      <c r="O159" s="95" t="str">
        <f t="shared" si="15"/>
        <v>4.5</v>
      </c>
      <c r="P159" s="95" t="str">
        <f t="shared" si="15"/>
        <v>5.0</v>
      </c>
      <c r="Q159" s="95" t="str">
        <f t="shared" si="16"/>
        <v>5.7</v>
      </c>
      <c r="R159" s="95" t="str">
        <f t="shared" si="16"/>
        <v>5.7</v>
      </c>
      <c r="S159" s="95" t="str">
        <f t="shared" si="16"/>
        <v>6.3</v>
      </c>
      <c r="T159" s="95" t="str">
        <f t="shared" si="16"/>
        <v>7.1</v>
      </c>
      <c r="U159" s="95" t="str">
        <f t="shared" si="16"/>
        <v>8.0</v>
      </c>
      <c r="V159" s="95" t="str">
        <f t="shared" si="16"/>
        <v>9.0</v>
      </c>
      <c r="W159" s="95" t="str">
        <f t="shared" si="16"/>
        <v>9.0</v>
      </c>
      <c r="X159" s="95" t="str">
        <f t="shared" si="16"/>
        <v>10.1</v>
      </c>
      <c r="Y159" s="95" t="str">
        <f t="shared" si="16"/>
        <v>11.3</v>
      </c>
      <c r="Z159" s="95" t="str">
        <f t="shared" si="16"/>
        <v>D</v>
      </c>
      <c r="AA159" s="95" t="str">
        <f t="shared" si="17"/>
        <v>D</v>
      </c>
      <c r="AB159" s="95" t="str">
        <f t="shared" si="17"/>
        <v>D</v>
      </c>
      <c r="AC159" s="95" t="str">
        <f t="shared" si="17"/>
        <v>D</v>
      </c>
      <c r="AD159" s="95" t="str">
        <f t="shared" si="17"/>
        <v>D</v>
      </c>
      <c r="AE159" s="95" t="str">
        <f t="shared" si="17"/>
        <v>D</v>
      </c>
      <c r="AF159" s="95" t="str">
        <f t="shared" si="17"/>
        <v>D</v>
      </c>
      <c r="AG159" s="95" t="str">
        <f t="shared" si="17"/>
        <v>D</v>
      </c>
      <c r="AH159" s="72"/>
    </row>
    <row r="160" spans="1:34" x14ac:dyDescent="0.4">
      <c r="A160" s="29"/>
      <c r="B160" s="104"/>
      <c r="C160" s="328">
        <f t="shared" si="18"/>
        <v>20.915354999999998</v>
      </c>
      <c r="D160" s="329">
        <f t="shared" si="18"/>
        <v>41.830709999999996</v>
      </c>
      <c r="E160" s="323">
        <f t="shared" si="4"/>
        <v>6.375</v>
      </c>
      <c r="F160" s="324">
        <v>12.75</v>
      </c>
      <c r="G160" s="95" t="str">
        <f t="shared" ref="G160:P169" si="19">IF(((10000-$C160)/$C160/10000/2*(G$109^2/$U$106)/304.8)&gt;(1.4142*$D$71),"D",IF(((10000-$C160)/$C160/10000/2*(G$109^2/$U$106)/304.8)&gt;(28.5*1.061231),"32.0",IF(((10000-$C160)/$C160/10000/2*(G$109^2/$U$106)/304.8)&gt;(25.4*1.061231),"28.5",IF(((10000-$C160)/$C160/10000/2*(G$109^2/$U$106)/304.8)&gt;(22.6*1.061231),"25.4",IF(((10000-$C160)/$C160/10000/2*(G$109^2/$U$106)/304.8)&gt;(20.2*1.061231),"22.6",IF(((10000-$C160)/$C160/10000/2*(G$109^2/$U$106)/304.8)&gt;(18*1.061231),"20.2",IF(((10000-$C160)/$C160/10000/2*(G$109^2/$U$106)/304.8)&gt;(16*1.061231),"18.0",IF(((10000-$C160)/$C160/10000/2*(G$109^2/$U$106)/304.8)&gt;(14.3*1.061231),"16.0",IF(((10000-$C160)/$C160/10000/2*(G$109^2/$U$106)/304.8)&gt;(12.7*1.061231),"14.3",IF(((10000-$C160)/$C160/10000/2*(G$109^2/$U$106)/304.8)&gt;(11.3*1.061231),"12.7",IF(((10000-$C160)/$C160/10000/2*(G$109^2/$U$106)/304.8)&gt;(10.1*1.061231),"11.3",IF(((10000-$C160)/$C160/10000/2*(G$109^2/$U$106)/304.8)&gt;(9*1.061231),"10.1",IF(((10000-$C160)/$C160/10000/2*(G$109^2/$U$106)/304.8)&gt;(8*1.061231),"9.0",IF(((10000-$C160)/$C160/10000/2*(G$109^2/$U$106)/304.8)&gt;(7.1*1.061231),"8.0",IF(((10000-$C160)/$C160/10000/2*(G$109^2/$U$106)/304.8)&gt;(6.3*1.061231),"7.1",IF(((10000-$C160)/$C160/10000/2*(G$109^2/$U$106)/304.8)&gt;(5.7*1.061231),"6.3",IF(((10000-$C160)/$C160/10000/2*(G$109^2/$U$106)/304.8)&gt;(5*1.061231),"5.7",IF(((10000-$C160)/$C160/10000/2*(G$109^2/$U$106)/304.8)&gt;(4.5*1.061231),"5.0",IF(((10000-$C160)/$C160/10000/2*(G$109^2/$U$106)/304.8)&gt;(4*1.061231),"4.5",IF(((10000-$C160)/$C160/10000/2*(G$109^2/$U$106)/304.8)&gt;(3.6*1.061231),"4.0",IF(((10000-$C160)/$C160/10000/2*(G$109^2/$U$106)/304.8)&gt;(3.2*1.061231),"3.6",IF(((10000-$C160)/$C160/10000/2*(G$109^2/$U$106)/304.8)&gt;(2.8*1.061231),"3.2",IF(((10000-$C160)/$C160/10000/2*(G$109^2/$U$106)/304.8)&gt;(2.5*1.061231),"2.8",IF(((10000-$C160)/$C160/10000/2*(G$109^2/$U$106)/304.8)&gt;(2.2*1.061231),"2.5",IF(((10000-$C160)/$C160/10000/2*(G$109^2/$U$106)/304.8)&gt;(2*1.061231),"2.2",IF(((10000-$C160)/$C160/10000/2*(G$109^2/$U$106)/304.8)&gt;(1.8*1.061231),"2.0",IF(((10000-$C160)/$C160/10000/2*(G$109^2/$U$106)/304.8)&gt;(1.6*1.061231),"1.8",IF(((10000-$C160)/$C160/10000/2*(G$109^2/$U$106)/304.8)&gt;(1.4*1.061231),"1.6",IF(((10000-$C160)/$C160/10000/2*(G$109^2/$U$106)/304.8)&gt;(1.3*1.061231),"1.4",IF(((10000-$C160)/$C160/10000/2*(G$109^2/$U$106)/304.8)&gt;(1.1*1.061231),"1.3",IF(((10000-$C160)/$C160/10000/2*(G$109^2/$U$106)/304.8)&gt;(1*1.061231),"1.1",(10000-$C160)/$C160/10000/2*(G$109^2/$U$106)/304.8)))))))))))))))))))))))))))))))</f>
        <v>1.3</v>
      </c>
      <c r="H160" s="95" t="str">
        <f t="shared" si="19"/>
        <v>1.4</v>
      </c>
      <c r="I160" s="95" t="str">
        <f t="shared" si="19"/>
        <v>1.8</v>
      </c>
      <c r="J160" s="95" t="str">
        <f t="shared" si="19"/>
        <v>2.0</v>
      </c>
      <c r="K160" s="95" t="str">
        <f t="shared" si="19"/>
        <v>2.5</v>
      </c>
      <c r="L160" s="95" t="str">
        <f t="shared" si="19"/>
        <v>2.8</v>
      </c>
      <c r="M160" s="95" t="str">
        <f t="shared" si="19"/>
        <v>3.2</v>
      </c>
      <c r="N160" s="95" t="str">
        <f t="shared" si="19"/>
        <v>3.6</v>
      </c>
      <c r="O160" s="95" t="str">
        <f t="shared" si="19"/>
        <v>4.0</v>
      </c>
      <c r="P160" s="95" t="str">
        <f t="shared" si="19"/>
        <v>4.5</v>
      </c>
      <c r="Q160" s="95" t="str">
        <f t="shared" ref="Q160:Z169" si="20">IF(((10000-$C160)/$C160/10000/2*(Q$109^2/$U$106)/304.8)&gt;(1.4142*$D$71),"D",IF(((10000-$C160)/$C160/10000/2*(Q$109^2/$U$106)/304.8)&gt;(28.5*1.061231),"32.0",IF(((10000-$C160)/$C160/10000/2*(Q$109^2/$U$106)/304.8)&gt;(25.4*1.061231),"28.5",IF(((10000-$C160)/$C160/10000/2*(Q$109^2/$U$106)/304.8)&gt;(22.6*1.061231),"25.4",IF(((10000-$C160)/$C160/10000/2*(Q$109^2/$U$106)/304.8)&gt;(20.2*1.061231),"22.6",IF(((10000-$C160)/$C160/10000/2*(Q$109^2/$U$106)/304.8)&gt;(18*1.061231),"20.2",IF(((10000-$C160)/$C160/10000/2*(Q$109^2/$U$106)/304.8)&gt;(16*1.061231),"18.0",IF(((10000-$C160)/$C160/10000/2*(Q$109^2/$U$106)/304.8)&gt;(14.3*1.061231),"16.0",IF(((10000-$C160)/$C160/10000/2*(Q$109^2/$U$106)/304.8)&gt;(12.7*1.061231),"14.3",IF(((10000-$C160)/$C160/10000/2*(Q$109^2/$U$106)/304.8)&gt;(11.3*1.061231),"12.7",IF(((10000-$C160)/$C160/10000/2*(Q$109^2/$U$106)/304.8)&gt;(10.1*1.061231),"11.3",IF(((10000-$C160)/$C160/10000/2*(Q$109^2/$U$106)/304.8)&gt;(9*1.061231),"10.1",IF(((10000-$C160)/$C160/10000/2*(Q$109^2/$U$106)/304.8)&gt;(8*1.061231),"9.0",IF(((10000-$C160)/$C160/10000/2*(Q$109^2/$U$106)/304.8)&gt;(7.1*1.061231),"8.0",IF(((10000-$C160)/$C160/10000/2*(Q$109^2/$U$106)/304.8)&gt;(6.3*1.061231),"7.1",IF(((10000-$C160)/$C160/10000/2*(Q$109^2/$U$106)/304.8)&gt;(5.7*1.061231),"6.3",IF(((10000-$C160)/$C160/10000/2*(Q$109^2/$U$106)/304.8)&gt;(5*1.061231),"5.7",IF(((10000-$C160)/$C160/10000/2*(Q$109^2/$U$106)/304.8)&gt;(4.5*1.061231),"5.0",IF(((10000-$C160)/$C160/10000/2*(Q$109^2/$U$106)/304.8)&gt;(4*1.061231),"4.5",IF(((10000-$C160)/$C160/10000/2*(Q$109^2/$U$106)/304.8)&gt;(3.6*1.061231),"4.0",IF(((10000-$C160)/$C160/10000/2*(Q$109^2/$U$106)/304.8)&gt;(3.2*1.061231),"3.6",IF(((10000-$C160)/$C160/10000/2*(Q$109^2/$U$106)/304.8)&gt;(2.8*1.061231),"3.2",IF(((10000-$C160)/$C160/10000/2*(Q$109^2/$U$106)/304.8)&gt;(2.5*1.061231),"2.8",IF(((10000-$C160)/$C160/10000/2*(Q$109^2/$U$106)/304.8)&gt;(2.2*1.061231),"2.5",IF(((10000-$C160)/$C160/10000/2*(Q$109^2/$U$106)/304.8)&gt;(2*1.061231),"2.2",IF(((10000-$C160)/$C160/10000/2*(Q$109^2/$U$106)/304.8)&gt;(1.8*1.061231),"2.0",IF(((10000-$C160)/$C160/10000/2*(Q$109^2/$U$106)/304.8)&gt;(1.6*1.061231),"1.8",IF(((10000-$C160)/$C160/10000/2*(Q$109^2/$U$106)/304.8)&gt;(1.4*1.061231),"1.6",IF(((10000-$C160)/$C160/10000/2*(Q$109^2/$U$106)/304.8)&gt;(1.3*1.061231),"1.4",IF(((10000-$C160)/$C160/10000/2*(Q$109^2/$U$106)/304.8)&gt;(1.1*1.061231),"1.3",IF(((10000-$C160)/$C160/10000/2*(Q$109^2/$U$106)/304.8)&gt;(1*1.061231),"1.1",(10000-$C160)/$C160/10000/2*(Q$109^2/$U$106)/304.8)))))))))))))))))))))))))))))))</f>
        <v>5.0</v>
      </c>
      <c r="R160" s="95" t="str">
        <f t="shared" si="20"/>
        <v>5.7</v>
      </c>
      <c r="S160" s="95" t="str">
        <f t="shared" si="20"/>
        <v>6.3</v>
      </c>
      <c r="T160" s="95" t="str">
        <f t="shared" si="20"/>
        <v>7.1</v>
      </c>
      <c r="U160" s="95" t="str">
        <f t="shared" si="20"/>
        <v>8.0</v>
      </c>
      <c r="V160" s="95" t="str">
        <f t="shared" si="20"/>
        <v>8.0</v>
      </c>
      <c r="W160" s="95" t="str">
        <f t="shared" si="20"/>
        <v>9.0</v>
      </c>
      <c r="X160" s="95" t="str">
        <f t="shared" si="20"/>
        <v>10.1</v>
      </c>
      <c r="Y160" s="95" t="str">
        <f t="shared" si="20"/>
        <v>10.1</v>
      </c>
      <c r="Z160" s="95" t="str">
        <f t="shared" si="20"/>
        <v>D</v>
      </c>
      <c r="AA160" s="95" t="str">
        <f t="shared" ref="AA160:AG169" si="21">IF(((10000-$C160)/$C160/10000/2*(AA$109^2/$U$106)/304.8)&gt;(1.4142*$D$71),"D",IF(((10000-$C160)/$C160/10000/2*(AA$109^2/$U$106)/304.8)&gt;(28.5*1.061231),"32.0",IF(((10000-$C160)/$C160/10000/2*(AA$109^2/$U$106)/304.8)&gt;(25.4*1.061231),"28.5",IF(((10000-$C160)/$C160/10000/2*(AA$109^2/$U$106)/304.8)&gt;(22.6*1.061231),"25.4",IF(((10000-$C160)/$C160/10000/2*(AA$109^2/$U$106)/304.8)&gt;(20.2*1.061231),"22.6",IF(((10000-$C160)/$C160/10000/2*(AA$109^2/$U$106)/304.8)&gt;(18*1.061231),"20.2",IF(((10000-$C160)/$C160/10000/2*(AA$109^2/$U$106)/304.8)&gt;(16*1.061231),"18.0",IF(((10000-$C160)/$C160/10000/2*(AA$109^2/$U$106)/304.8)&gt;(14.3*1.061231),"16.0",IF(((10000-$C160)/$C160/10000/2*(AA$109^2/$U$106)/304.8)&gt;(12.7*1.061231),"14.3",IF(((10000-$C160)/$C160/10000/2*(AA$109^2/$U$106)/304.8)&gt;(11.3*1.061231),"12.7",IF(((10000-$C160)/$C160/10000/2*(AA$109^2/$U$106)/304.8)&gt;(10.1*1.061231),"11.3",IF(((10000-$C160)/$C160/10000/2*(AA$109^2/$U$106)/304.8)&gt;(9*1.061231),"10.1",IF(((10000-$C160)/$C160/10000/2*(AA$109^2/$U$106)/304.8)&gt;(8*1.061231),"9.0",IF(((10000-$C160)/$C160/10000/2*(AA$109^2/$U$106)/304.8)&gt;(7.1*1.061231),"8.0",IF(((10000-$C160)/$C160/10000/2*(AA$109^2/$U$106)/304.8)&gt;(6.3*1.061231),"7.1",IF(((10000-$C160)/$C160/10000/2*(AA$109^2/$U$106)/304.8)&gt;(5.7*1.061231),"6.3",IF(((10000-$C160)/$C160/10000/2*(AA$109^2/$U$106)/304.8)&gt;(5*1.061231),"5.7",IF(((10000-$C160)/$C160/10000/2*(AA$109^2/$U$106)/304.8)&gt;(4.5*1.061231),"5.0",IF(((10000-$C160)/$C160/10000/2*(AA$109^2/$U$106)/304.8)&gt;(4*1.061231),"4.5",IF(((10000-$C160)/$C160/10000/2*(AA$109^2/$U$106)/304.8)&gt;(3.6*1.061231),"4.0",IF(((10000-$C160)/$C160/10000/2*(AA$109^2/$U$106)/304.8)&gt;(3.2*1.061231),"3.6",IF(((10000-$C160)/$C160/10000/2*(AA$109^2/$U$106)/304.8)&gt;(2.8*1.061231),"3.2",IF(((10000-$C160)/$C160/10000/2*(AA$109^2/$U$106)/304.8)&gt;(2.5*1.061231),"2.8",IF(((10000-$C160)/$C160/10000/2*(AA$109^2/$U$106)/304.8)&gt;(2.2*1.061231),"2.5",IF(((10000-$C160)/$C160/10000/2*(AA$109^2/$U$106)/304.8)&gt;(2*1.061231),"2.2",IF(((10000-$C160)/$C160/10000/2*(AA$109^2/$U$106)/304.8)&gt;(1.8*1.061231),"2.0",IF(((10000-$C160)/$C160/10000/2*(AA$109^2/$U$106)/304.8)&gt;(1.6*1.061231),"1.8",IF(((10000-$C160)/$C160/10000/2*(AA$109^2/$U$106)/304.8)&gt;(1.4*1.061231),"1.6",IF(((10000-$C160)/$C160/10000/2*(AA$109^2/$U$106)/304.8)&gt;(1.3*1.061231),"1.4",IF(((10000-$C160)/$C160/10000/2*(AA$109^2/$U$106)/304.8)&gt;(1.1*1.061231),"1.3",IF(((10000-$C160)/$C160/10000/2*(AA$109^2/$U$106)/304.8)&gt;(1*1.061231),"1.1",(10000-$C160)/$C160/10000/2*(AA$109^2/$U$106)/304.8)))))))))))))))))))))))))))))))</f>
        <v>D</v>
      </c>
      <c r="AB160" s="95" t="str">
        <f t="shared" si="21"/>
        <v>D</v>
      </c>
      <c r="AC160" s="95" t="str">
        <f t="shared" si="21"/>
        <v>D</v>
      </c>
      <c r="AD160" s="95" t="str">
        <f t="shared" si="21"/>
        <v>D</v>
      </c>
      <c r="AE160" s="95" t="str">
        <f t="shared" si="21"/>
        <v>D</v>
      </c>
      <c r="AF160" s="95" t="str">
        <f t="shared" si="21"/>
        <v>D</v>
      </c>
      <c r="AG160" s="95" t="str">
        <f t="shared" si="21"/>
        <v>D</v>
      </c>
      <c r="AH160" s="72"/>
    </row>
    <row r="161" spans="1:34" x14ac:dyDescent="0.4">
      <c r="A161" s="29"/>
      <c r="B161" s="104"/>
      <c r="C161" s="328">
        <f t="shared" si="18"/>
        <v>21.32546</v>
      </c>
      <c r="D161" s="329">
        <f t="shared" si="18"/>
        <v>42.650919999999999</v>
      </c>
      <c r="E161" s="323">
        <f t="shared" si="4"/>
        <v>6.5</v>
      </c>
      <c r="F161" s="324">
        <v>13</v>
      </c>
      <c r="G161" s="95" t="str">
        <f t="shared" si="19"/>
        <v>1.1</v>
      </c>
      <c r="H161" s="95" t="str">
        <f t="shared" si="19"/>
        <v>1.4</v>
      </c>
      <c r="I161" s="95" t="str">
        <f t="shared" si="19"/>
        <v>1.8</v>
      </c>
      <c r="J161" s="95" t="str">
        <f t="shared" si="19"/>
        <v>2.0</v>
      </c>
      <c r="K161" s="95" t="str">
        <f t="shared" si="19"/>
        <v>2.5</v>
      </c>
      <c r="L161" s="95" t="str">
        <f t="shared" si="19"/>
        <v>2.8</v>
      </c>
      <c r="M161" s="95" t="str">
        <f t="shared" si="19"/>
        <v>3.2</v>
      </c>
      <c r="N161" s="95" t="str">
        <f t="shared" si="19"/>
        <v>3.6</v>
      </c>
      <c r="O161" s="95" t="str">
        <f t="shared" si="19"/>
        <v>4.0</v>
      </c>
      <c r="P161" s="95" t="str">
        <f t="shared" si="19"/>
        <v>4.5</v>
      </c>
      <c r="Q161" s="95" t="str">
        <f t="shared" si="20"/>
        <v>5.0</v>
      </c>
      <c r="R161" s="95" t="str">
        <f t="shared" si="20"/>
        <v>5.7</v>
      </c>
      <c r="S161" s="95" t="str">
        <f t="shared" si="20"/>
        <v>6.3</v>
      </c>
      <c r="T161" s="95" t="str">
        <f t="shared" si="20"/>
        <v>7.1</v>
      </c>
      <c r="U161" s="95" t="str">
        <f t="shared" si="20"/>
        <v>7.1</v>
      </c>
      <c r="V161" s="95" t="str">
        <f t="shared" si="20"/>
        <v>8.0</v>
      </c>
      <c r="W161" s="95" t="str">
        <f t="shared" si="20"/>
        <v>9.0</v>
      </c>
      <c r="X161" s="95" t="str">
        <f t="shared" si="20"/>
        <v>10.1</v>
      </c>
      <c r="Y161" s="95" t="str">
        <f t="shared" si="20"/>
        <v>10.1</v>
      </c>
      <c r="Z161" s="95" t="str">
        <f t="shared" si="20"/>
        <v>11.3</v>
      </c>
      <c r="AA161" s="95" t="str">
        <f t="shared" si="21"/>
        <v>D</v>
      </c>
      <c r="AB161" s="95" t="str">
        <f t="shared" si="21"/>
        <v>D</v>
      </c>
      <c r="AC161" s="95" t="str">
        <f t="shared" si="21"/>
        <v>D</v>
      </c>
      <c r="AD161" s="95" t="str">
        <f t="shared" si="21"/>
        <v>D</v>
      </c>
      <c r="AE161" s="95" t="str">
        <f t="shared" si="21"/>
        <v>D</v>
      </c>
      <c r="AF161" s="95" t="str">
        <f t="shared" si="21"/>
        <v>D</v>
      </c>
      <c r="AG161" s="95" t="str">
        <f t="shared" si="21"/>
        <v>D</v>
      </c>
      <c r="AH161" s="72"/>
    </row>
    <row r="162" spans="1:34" x14ac:dyDescent="0.4">
      <c r="A162" s="29"/>
      <c r="B162" s="104"/>
      <c r="C162" s="328">
        <f t="shared" si="18"/>
        <v>21.735565000000001</v>
      </c>
      <c r="D162" s="329">
        <f t="shared" si="18"/>
        <v>43.471130000000002</v>
      </c>
      <c r="E162" s="323">
        <f t="shared" si="4"/>
        <v>6.625</v>
      </c>
      <c r="F162" s="324">
        <v>13.25</v>
      </c>
      <c r="G162" s="95" t="str">
        <f t="shared" si="19"/>
        <v>1.1</v>
      </c>
      <c r="H162" s="95" t="str">
        <f t="shared" si="19"/>
        <v>1.4</v>
      </c>
      <c r="I162" s="95" t="str">
        <f t="shared" si="19"/>
        <v>1.6</v>
      </c>
      <c r="J162" s="95" t="str">
        <f t="shared" si="19"/>
        <v>2.0</v>
      </c>
      <c r="K162" s="95" t="str">
        <f t="shared" si="19"/>
        <v>2.5</v>
      </c>
      <c r="L162" s="95" t="str">
        <f t="shared" si="19"/>
        <v>2.8</v>
      </c>
      <c r="M162" s="95" t="str">
        <f t="shared" si="19"/>
        <v>3.2</v>
      </c>
      <c r="N162" s="95" t="str">
        <f t="shared" si="19"/>
        <v>3.6</v>
      </c>
      <c r="O162" s="95" t="str">
        <f t="shared" si="19"/>
        <v>4.0</v>
      </c>
      <c r="P162" s="95" t="str">
        <f t="shared" si="19"/>
        <v>4.5</v>
      </c>
      <c r="Q162" s="95" t="str">
        <f t="shared" si="20"/>
        <v>5.0</v>
      </c>
      <c r="R162" s="95" t="str">
        <f t="shared" si="20"/>
        <v>5.7</v>
      </c>
      <c r="S162" s="95" t="str">
        <f t="shared" si="20"/>
        <v>6.3</v>
      </c>
      <c r="T162" s="95" t="str">
        <f t="shared" si="20"/>
        <v>7.1</v>
      </c>
      <c r="U162" s="95" t="str">
        <f t="shared" si="20"/>
        <v>7.1</v>
      </c>
      <c r="V162" s="95" t="str">
        <f t="shared" si="20"/>
        <v>8.0</v>
      </c>
      <c r="W162" s="95" t="str">
        <f t="shared" si="20"/>
        <v>9.0</v>
      </c>
      <c r="X162" s="95" t="str">
        <f t="shared" si="20"/>
        <v>9.0</v>
      </c>
      <c r="Y162" s="95" t="str">
        <f t="shared" si="20"/>
        <v>10.1</v>
      </c>
      <c r="Z162" s="95" t="str">
        <f t="shared" si="20"/>
        <v>11.3</v>
      </c>
      <c r="AA162" s="95" t="str">
        <f t="shared" si="21"/>
        <v>D</v>
      </c>
      <c r="AB162" s="95" t="str">
        <f t="shared" si="21"/>
        <v>D</v>
      </c>
      <c r="AC162" s="95" t="str">
        <f t="shared" si="21"/>
        <v>D</v>
      </c>
      <c r="AD162" s="95" t="str">
        <f t="shared" si="21"/>
        <v>D</v>
      </c>
      <c r="AE162" s="95" t="str">
        <f t="shared" si="21"/>
        <v>D</v>
      </c>
      <c r="AF162" s="95" t="str">
        <f t="shared" si="21"/>
        <v>D</v>
      </c>
      <c r="AG162" s="95" t="str">
        <f t="shared" si="21"/>
        <v>D</v>
      </c>
      <c r="AH162" s="72"/>
    </row>
    <row r="163" spans="1:34" x14ac:dyDescent="0.4">
      <c r="A163" s="29"/>
      <c r="B163" s="104"/>
      <c r="C163" s="328">
        <f t="shared" si="18"/>
        <v>22.145669999999999</v>
      </c>
      <c r="D163" s="329">
        <f t="shared" si="18"/>
        <v>44.291339999999998</v>
      </c>
      <c r="E163" s="323">
        <f t="shared" si="4"/>
        <v>6.75</v>
      </c>
      <c r="F163" s="324">
        <v>13.5</v>
      </c>
      <c r="G163" s="95" t="str">
        <f t="shared" si="19"/>
        <v>1.1</v>
      </c>
      <c r="H163" s="95" t="str">
        <f t="shared" si="19"/>
        <v>1.3</v>
      </c>
      <c r="I163" s="95" t="str">
        <f t="shared" si="19"/>
        <v>1.6</v>
      </c>
      <c r="J163" s="95" t="str">
        <f t="shared" si="19"/>
        <v>2.0</v>
      </c>
      <c r="K163" s="95" t="str">
        <f t="shared" si="19"/>
        <v>2.2</v>
      </c>
      <c r="L163" s="95" t="str">
        <f t="shared" si="19"/>
        <v>2.8</v>
      </c>
      <c r="M163" s="95" t="str">
        <f t="shared" si="19"/>
        <v>3.2</v>
      </c>
      <c r="N163" s="95" t="str">
        <f t="shared" si="19"/>
        <v>3.6</v>
      </c>
      <c r="O163" s="95" t="str">
        <f t="shared" si="19"/>
        <v>4.0</v>
      </c>
      <c r="P163" s="95" t="str">
        <f t="shared" si="19"/>
        <v>4.5</v>
      </c>
      <c r="Q163" s="95" t="str">
        <f t="shared" si="20"/>
        <v>5.0</v>
      </c>
      <c r="R163" s="95" t="str">
        <f t="shared" si="20"/>
        <v>5.7</v>
      </c>
      <c r="S163" s="95" t="str">
        <f t="shared" si="20"/>
        <v>5.7</v>
      </c>
      <c r="T163" s="95" t="str">
        <f t="shared" si="20"/>
        <v>6.3</v>
      </c>
      <c r="U163" s="95" t="str">
        <f t="shared" si="20"/>
        <v>7.1</v>
      </c>
      <c r="V163" s="95" t="str">
        <f t="shared" si="20"/>
        <v>8.0</v>
      </c>
      <c r="W163" s="95" t="str">
        <f t="shared" si="20"/>
        <v>9.0</v>
      </c>
      <c r="X163" s="95" t="str">
        <f t="shared" si="20"/>
        <v>9.0</v>
      </c>
      <c r="Y163" s="95" t="str">
        <f t="shared" si="20"/>
        <v>10.1</v>
      </c>
      <c r="Z163" s="95" t="str">
        <f t="shared" si="20"/>
        <v>11.3</v>
      </c>
      <c r="AA163" s="95" t="str">
        <f t="shared" si="21"/>
        <v>D</v>
      </c>
      <c r="AB163" s="95" t="str">
        <f t="shared" si="21"/>
        <v>D</v>
      </c>
      <c r="AC163" s="95" t="str">
        <f t="shared" si="21"/>
        <v>D</v>
      </c>
      <c r="AD163" s="95" t="str">
        <f t="shared" si="21"/>
        <v>D</v>
      </c>
      <c r="AE163" s="95" t="str">
        <f t="shared" si="21"/>
        <v>D</v>
      </c>
      <c r="AF163" s="95" t="str">
        <f t="shared" si="21"/>
        <v>D</v>
      </c>
      <c r="AG163" s="95" t="str">
        <f t="shared" si="21"/>
        <v>D</v>
      </c>
      <c r="AH163" s="72"/>
    </row>
    <row r="164" spans="1:34" x14ac:dyDescent="0.4">
      <c r="A164" s="29"/>
      <c r="B164" s="104"/>
      <c r="C164" s="328">
        <f t="shared" si="18"/>
        <v>22.555775000000001</v>
      </c>
      <c r="D164" s="329">
        <f t="shared" si="18"/>
        <v>45.111550000000001</v>
      </c>
      <c r="E164" s="323">
        <f t="shared" si="4"/>
        <v>6.875</v>
      </c>
      <c r="F164" s="324">
        <v>13.75</v>
      </c>
      <c r="G164" s="95" t="str">
        <f t="shared" si="19"/>
        <v>1.1</v>
      </c>
      <c r="H164" s="95" t="str">
        <f t="shared" si="19"/>
        <v>1.3</v>
      </c>
      <c r="I164" s="95" t="str">
        <f t="shared" si="19"/>
        <v>1.6</v>
      </c>
      <c r="J164" s="95" t="str">
        <f t="shared" si="19"/>
        <v>2.0</v>
      </c>
      <c r="K164" s="95" t="str">
        <f t="shared" si="19"/>
        <v>2.2</v>
      </c>
      <c r="L164" s="95" t="str">
        <f t="shared" si="19"/>
        <v>2.5</v>
      </c>
      <c r="M164" s="95" t="str">
        <f t="shared" si="19"/>
        <v>3.2</v>
      </c>
      <c r="N164" s="95" t="str">
        <f t="shared" si="19"/>
        <v>3.6</v>
      </c>
      <c r="O164" s="95" t="str">
        <f t="shared" si="19"/>
        <v>4.0</v>
      </c>
      <c r="P164" s="95" t="str">
        <f t="shared" si="19"/>
        <v>4.5</v>
      </c>
      <c r="Q164" s="95" t="str">
        <f t="shared" si="20"/>
        <v>5.0</v>
      </c>
      <c r="R164" s="95" t="str">
        <f t="shared" si="20"/>
        <v>5.7</v>
      </c>
      <c r="S164" s="95" t="str">
        <f t="shared" si="20"/>
        <v>5.7</v>
      </c>
      <c r="T164" s="95" t="str">
        <f t="shared" si="20"/>
        <v>6.3</v>
      </c>
      <c r="U164" s="95" t="str">
        <f t="shared" si="20"/>
        <v>7.1</v>
      </c>
      <c r="V164" s="95" t="str">
        <f t="shared" si="20"/>
        <v>8.0</v>
      </c>
      <c r="W164" s="95" t="str">
        <f t="shared" si="20"/>
        <v>8.0</v>
      </c>
      <c r="X164" s="95" t="str">
        <f t="shared" si="20"/>
        <v>9.0</v>
      </c>
      <c r="Y164" s="95" t="str">
        <f t="shared" si="20"/>
        <v>10.1</v>
      </c>
      <c r="Z164" s="95" t="str">
        <f t="shared" si="20"/>
        <v>10.1</v>
      </c>
      <c r="AA164" s="95" t="str">
        <f t="shared" si="21"/>
        <v>D</v>
      </c>
      <c r="AB164" s="95" t="str">
        <f t="shared" si="21"/>
        <v>D</v>
      </c>
      <c r="AC164" s="95" t="str">
        <f t="shared" si="21"/>
        <v>D</v>
      </c>
      <c r="AD164" s="95" t="str">
        <f t="shared" si="21"/>
        <v>D</v>
      </c>
      <c r="AE164" s="95" t="str">
        <f t="shared" si="21"/>
        <v>D</v>
      </c>
      <c r="AF164" s="95" t="str">
        <f t="shared" si="21"/>
        <v>D</v>
      </c>
      <c r="AG164" s="95" t="str">
        <f t="shared" si="21"/>
        <v>D</v>
      </c>
      <c r="AH164" s="72"/>
    </row>
    <row r="165" spans="1:34" x14ac:dyDescent="0.4">
      <c r="A165" s="29"/>
      <c r="B165" s="104"/>
      <c r="C165" s="328">
        <f t="shared" si="18"/>
        <v>22.965879999999999</v>
      </c>
      <c r="D165" s="329">
        <f t="shared" si="18"/>
        <v>45.931759999999997</v>
      </c>
      <c r="E165" s="323">
        <f t="shared" si="4"/>
        <v>7</v>
      </c>
      <c r="F165" s="324">
        <v>14</v>
      </c>
      <c r="G165" s="95" t="str">
        <f t="shared" si="19"/>
        <v>1.1</v>
      </c>
      <c r="H165" s="95" t="str">
        <f t="shared" si="19"/>
        <v>1.3</v>
      </c>
      <c r="I165" s="95" t="str">
        <f t="shared" si="19"/>
        <v>1.6</v>
      </c>
      <c r="J165" s="95" t="str">
        <f t="shared" si="19"/>
        <v>1.8</v>
      </c>
      <c r="K165" s="95" t="str">
        <f t="shared" si="19"/>
        <v>2.2</v>
      </c>
      <c r="L165" s="95" t="str">
        <f t="shared" si="19"/>
        <v>2.5</v>
      </c>
      <c r="M165" s="95" t="str">
        <f t="shared" si="19"/>
        <v>2.8</v>
      </c>
      <c r="N165" s="95" t="str">
        <f t="shared" si="19"/>
        <v>3.2</v>
      </c>
      <c r="O165" s="95" t="str">
        <f t="shared" si="19"/>
        <v>3.6</v>
      </c>
      <c r="P165" s="95" t="str">
        <f t="shared" si="19"/>
        <v>4.5</v>
      </c>
      <c r="Q165" s="95" t="str">
        <f t="shared" si="20"/>
        <v>4.5</v>
      </c>
      <c r="R165" s="95" t="str">
        <f t="shared" si="20"/>
        <v>5.0</v>
      </c>
      <c r="S165" s="95" t="str">
        <f t="shared" si="20"/>
        <v>5.7</v>
      </c>
      <c r="T165" s="95" t="str">
        <f t="shared" si="20"/>
        <v>6.3</v>
      </c>
      <c r="U165" s="95" t="str">
        <f t="shared" si="20"/>
        <v>7.1</v>
      </c>
      <c r="V165" s="95" t="str">
        <f t="shared" si="20"/>
        <v>8.0</v>
      </c>
      <c r="W165" s="95" t="str">
        <f t="shared" si="20"/>
        <v>8.0</v>
      </c>
      <c r="X165" s="95" t="str">
        <f t="shared" si="20"/>
        <v>9.0</v>
      </c>
      <c r="Y165" s="95" t="str">
        <f t="shared" si="20"/>
        <v>10.1</v>
      </c>
      <c r="Z165" s="95" t="str">
        <f t="shared" si="20"/>
        <v>10.1</v>
      </c>
      <c r="AA165" s="95" t="str">
        <f t="shared" si="21"/>
        <v>11.3</v>
      </c>
      <c r="AB165" s="95" t="str">
        <f t="shared" si="21"/>
        <v>D</v>
      </c>
      <c r="AC165" s="95" t="str">
        <f t="shared" si="21"/>
        <v>D</v>
      </c>
      <c r="AD165" s="95" t="str">
        <f t="shared" si="21"/>
        <v>D</v>
      </c>
      <c r="AE165" s="95" t="str">
        <f t="shared" si="21"/>
        <v>D</v>
      </c>
      <c r="AF165" s="95" t="str">
        <f t="shared" si="21"/>
        <v>D</v>
      </c>
      <c r="AG165" s="95" t="str">
        <f t="shared" si="21"/>
        <v>D</v>
      </c>
      <c r="AH165" s="72"/>
    </row>
    <row r="166" spans="1:34" x14ac:dyDescent="0.4">
      <c r="A166" s="29"/>
      <c r="B166" s="104"/>
      <c r="C166" s="328">
        <f t="shared" si="18"/>
        <v>23.375985</v>
      </c>
      <c r="D166" s="329">
        <f t="shared" si="18"/>
        <v>46.75197</v>
      </c>
      <c r="E166" s="323">
        <f t="shared" si="4"/>
        <v>7.125</v>
      </c>
      <c r="F166" s="324">
        <v>14.25</v>
      </c>
      <c r="G166" s="95">
        <f t="shared" si="19"/>
        <v>1.0501709153418988</v>
      </c>
      <c r="H166" s="95" t="str">
        <f t="shared" si="19"/>
        <v>1.3</v>
      </c>
      <c r="I166" s="95" t="str">
        <f t="shared" si="19"/>
        <v>1.6</v>
      </c>
      <c r="J166" s="95" t="str">
        <f t="shared" si="19"/>
        <v>1.8</v>
      </c>
      <c r="K166" s="95" t="str">
        <f t="shared" si="19"/>
        <v>2.2</v>
      </c>
      <c r="L166" s="95" t="str">
        <f t="shared" si="19"/>
        <v>2.5</v>
      </c>
      <c r="M166" s="95" t="str">
        <f t="shared" si="19"/>
        <v>2.8</v>
      </c>
      <c r="N166" s="95" t="str">
        <f t="shared" si="19"/>
        <v>3.2</v>
      </c>
      <c r="O166" s="95" t="str">
        <f t="shared" si="19"/>
        <v>3.6</v>
      </c>
      <c r="P166" s="95" t="str">
        <f t="shared" si="19"/>
        <v>4.0</v>
      </c>
      <c r="Q166" s="95" t="str">
        <f t="shared" si="20"/>
        <v>4.5</v>
      </c>
      <c r="R166" s="95" t="str">
        <f t="shared" si="20"/>
        <v>5.0</v>
      </c>
      <c r="S166" s="95" t="str">
        <f t="shared" si="20"/>
        <v>5.7</v>
      </c>
      <c r="T166" s="95" t="str">
        <f t="shared" si="20"/>
        <v>6.3</v>
      </c>
      <c r="U166" s="95" t="str">
        <f t="shared" si="20"/>
        <v>7.1</v>
      </c>
      <c r="V166" s="95" t="str">
        <f t="shared" si="20"/>
        <v>7.1</v>
      </c>
      <c r="W166" s="95" t="str">
        <f t="shared" si="20"/>
        <v>8.0</v>
      </c>
      <c r="X166" s="95" t="str">
        <f t="shared" si="20"/>
        <v>9.0</v>
      </c>
      <c r="Y166" s="95" t="str">
        <f t="shared" si="20"/>
        <v>9.0</v>
      </c>
      <c r="Z166" s="95" t="str">
        <f t="shared" si="20"/>
        <v>10.1</v>
      </c>
      <c r="AA166" s="95" t="str">
        <f t="shared" si="21"/>
        <v>11.3</v>
      </c>
      <c r="AB166" s="95" t="str">
        <f t="shared" si="21"/>
        <v>D</v>
      </c>
      <c r="AC166" s="95" t="str">
        <f t="shared" si="21"/>
        <v>D</v>
      </c>
      <c r="AD166" s="95" t="str">
        <f t="shared" si="21"/>
        <v>D</v>
      </c>
      <c r="AE166" s="95" t="str">
        <f t="shared" si="21"/>
        <v>D</v>
      </c>
      <c r="AF166" s="95" t="str">
        <f t="shared" si="21"/>
        <v>D</v>
      </c>
      <c r="AG166" s="95" t="str">
        <f t="shared" si="21"/>
        <v>D</v>
      </c>
      <c r="AH166" s="72"/>
    </row>
    <row r="167" spans="1:34" x14ac:dyDescent="0.4">
      <c r="A167" s="29"/>
      <c r="B167" s="104"/>
      <c r="C167" s="328">
        <f t="shared" ref="C167:D185" si="22">E167*3.28084</f>
        <v>23.786090000000002</v>
      </c>
      <c r="D167" s="329">
        <f t="shared" si="22"/>
        <v>47.572180000000003</v>
      </c>
      <c r="E167" s="323">
        <f t="shared" si="4"/>
        <v>7.25</v>
      </c>
      <c r="F167" s="324">
        <v>14.5</v>
      </c>
      <c r="G167" s="95">
        <f t="shared" si="19"/>
        <v>1.0320220955959825</v>
      </c>
      <c r="H167" s="95" t="str">
        <f t="shared" si="19"/>
        <v>1.3</v>
      </c>
      <c r="I167" s="95" t="str">
        <f t="shared" si="19"/>
        <v>1.6</v>
      </c>
      <c r="J167" s="95" t="str">
        <f t="shared" si="19"/>
        <v>1.8</v>
      </c>
      <c r="K167" s="95" t="str">
        <f t="shared" si="19"/>
        <v>2.2</v>
      </c>
      <c r="L167" s="95" t="str">
        <f t="shared" si="19"/>
        <v>2.5</v>
      </c>
      <c r="M167" s="95" t="str">
        <f t="shared" si="19"/>
        <v>2.8</v>
      </c>
      <c r="N167" s="95" t="str">
        <f t="shared" si="19"/>
        <v>3.2</v>
      </c>
      <c r="O167" s="95" t="str">
        <f t="shared" si="19"/>
        <v>3.6</v>
      </c>
      <c r="P167" s="95" t="str">
        <f t="shared" si="19"/>
        <v>4.0</v>
      </c>
      <c r="Q167" s="95" t="str">
        <f t="shared" si="20"/>
        <v>4.5</v>
      </c>
      <c r="R167" s="95" t="str">
        <f t="shared" si="20"/>
        <v>5.0</v>
      </c>
      <c r="S167" s="95" t="str">
        <f t="shared" si="20"/>
        <v>5.7</v>
      </c>
      <c r="T167" s="95" t="str">
        <f t="shared" si="20"/>
        <v>6.3</v>
      </c>
      <c r="U167" s="95" t="str">
        <f t="shared" si="20"/>
        <v>7.1</v>
      </c>
      <c r="V167" s="95" t="str">
        <f t="shared" si="20"/>
        <v>7.1</v>
      </c>
      <c r="W167" s="95" t="str">
        <f t="shared" si="20"/>
        <v>8.0</v>
      </c>
      <c r="X167" s="95" t="str">
        <f t="shared" si="20"/>
        <v>9.0</v>
      </c>
      <c r="Y167" s="95" t="str">
        <f t="shared" si="20"/>
        <v>9.0</v>
      </c>
      <c r="Z167" s="95" t="str">
        <f t="shared" si="20"/>
        <v>10.1</v>
      </c>
      <c r="AA167" s="95" t="str">
        <f t="shared" si="21"/>
        <v>10.1</v>
      </c>
      <c r="AB167" s="95" t="str">
        <f t="shared" si="21"/>
        <v>D</v>
      </c>
      <c r="AC167" s="95" t="str">
        <f t="shared" si="21"/>
        <v>D</v>
      </c>
      <c r="AD167" s="95" t="str">
        <f t="shared" si="21"/>
        <v>D</v>
      </c>
      <c r="AE167" s="95" t="str">
        <f t="shared" si="21"/>
        <v>D</v>
      </c>
      <c r="AF167" s="95" t="str">
        <f t="shared" si="21"/>
        <v>D</v>
      </c>
      <c r="AG167" s="95" t="str">
        <f t="shared" si="21"/>
        <v>D</v>
      </c>
      <c r="AH167" s="72"/>
    </row>
    <row r="168" spans="1:34" x14ac:dyDescent="0.4">
      <c r="A168" s="29"/>
      <c r="B168" s="104"/>
      <c r="C168" s="328">
        <f t="shared" si="22"/>
        <v>24.196194999999999</v>
      </c>
      <c r="D168" s="329">
        <f t="shared" si="22"/>
        <v>48.392389999999999</v>
      </c>
      <c r="E168" s="323">
        <f t="shared" si="4"/>
        <v>7.375</v>
      </c>
      <c r="F168" s="324">
        <v>14.75</v>
      </c>
      <c r="G168" s="95">
        <f t="shared" si="19"/>
        <v>1.0144884900787412</v>
      </c>
      <c r="H168" s="95" t="str">
        <f t="shared" si="19"/>
        <v>1.3</v>
      </c>
      <c r="I168" s="95" t="str">
        <f t="shared" si="19"/>
        <v>1.6</v>
      </c>
      <c r="J168" s="95" t="str">
        <f t="shared" si="19"/>
        <v>1.8</v>
      </c>
      <c r="K168" s="95" t="str">
        <f t="shared" si="19"/>
        <v>2.0</v>
      </c>
      <c r="L168" s="95" t="str">
        <f t="shared" si="19"/>
        <v>2.5</v>
      </c>
      <c r="M168" s="95" t="str">
        <f t="shared" si="19"/>
        <v>2.8</v>
      </c>
      <c r="N168" s="95" t="str">
        <f t="shared" si="19"/>
        <v>3.2</v>
      </c>
      <c r="O168" s="95" t="str">
        <f t="shared" si="19"/>
        <v>3.6</v>
      </c>
      <c r="P168" s="95" t="str">
        <f t="shared" si="19"/>
        <v>4.0</v>
      </c>
      <c r="Q168" s="95" t="str">
        <f t="shared" si="20"/>
        <v>4.5</v>
      </c>
      <c r="R168" s="95" t="str">
        <f t="shared" si="20"/>
        <v>5.0</v>
      </c>
      <c r="S168" s="95" t="str">
        <f t="shared" si="20"/>
        <v>5.7</v>
      </c>
      <c r="T168" s="95" t="str">
        <f t="shared" si="20"/>
        <v>6.3</v>
      </c>
      <c r="U168" s="95" t="str">
        <f t="shared" si="20"/>
        <v>6.3</v>
      </c>
      <c r="V168" s="95" t="str">
        <f t="shared" si="20"/>
        <v>7.1</v>
      </c>
      <c r="W168" s="95" t="str">
        <f t="shared" si="20"/>
        <v>8.0</v>
      </c>
      <c r="X168" s="95" t="str">
        <f t="shared" si="20"/>
        <v>8.0</v>
      </c>
      <c r="Y168" s="95" t="str">
        <f t="shared" si="20"/>
        <v>9.0</v>
      </c>
      <c r="Z168" s="95" t="str">
        <f t="shared" si="20"/>
        <v>10.1</v>
      </c>
      <c r="AA168" s="95" t="str">
        <f t="shared" si="21"/>
        <v>10.1</v>
      </c>
      <c r="AB168" s="95" t="str">
        <f t="shared" si="21"/>
        <v>11.3</v>
      </c>
      <c r="AC168" s="95" t="str">
        <f t="shared" si="21"/>
        <v>D</v>
      </c>
      <c r="AD168" s="95" t="str">
        <f t="shared" si="21"/>
        <v>D</v>
      </c>
      <c r="AE168" s="95" t="str">
        <f t="shared" si="21"/>
        <v>D</v>
      </c>
      <c r="AF168" s="95" t="str">
        <f t="shared" si="21"/>
        <v>D</v>
      </c>
      <c r="AG168" s="95" t="str">
        <f t="shared" si="21"/>
        <v>D</v>
      </c>
      <c r="AH168" s="72"/>
    </row>
    <row r="169" spans="1:34" x14ac:dyDescent="0.4">
      <c r="A169" s="29"/>
      <c r="B169" s="104"/>
      <c r="C169" s="328">
        <f t="shared" si="22"/>
        <v>24.606300000000001</v>
      </c>
      <c r="D169" s="329">
        <f t="shared" si="22"/>
        <v>49.212600000000002</v>
      </c>
      <c r="E169" s="323">
        <f t="shared" si="4"/>
        <v>7.5</v>
      </c>
      <c r="F169" s="324">
        <v>15</v>
      </c>
      <c r="G169" s="95">
        <f t="shared" si="19"/>
        <v>0.99753933807874129</v>
      </c>
      <c r="H169" s="95" t="str">
        <f t="shared" si="19"/>
        <v>1.3</v>
      </c>
      <c r="I169" s="95" t="str">
        <f t="shared" si="19"/>
        <v>1.6</v>
      </c>
      <c r="J169" s="95" t="str">
        <f t="shared" si="19"/>
        <v>1.8</v>
      </c>
      <c r="K169" s="95" t="str">
        <f t="shared" si="19"/>
        <v>2.0</v>
      </c>
      <c r="L169" s="95" t="str">
        <f t="shared" si="19"/>
        <v>2.5</v>
      </c>
      <c r="M169" s="95" t="str">
        <f t="shared" si="19"/>
        <v>2.8</v>
      </c>
      <c r="N169" s="95" t="str">
        <f t="shared" si="19"/>
        <v>3.2</v>
      </c>
      <c r="O169" s="95" t="str">
        <f t="shared" si="19"/>
        <v>3.6</v>
      </c>
      <c r="P169" s="95" t="str">
        <f t="shared" si="19"/>
        <v>4.0</v>
      </c>
      <c r="Q169" s="95" t="str">
        <f t="shared" si="20"/>
        <v>4.5</v>
      </c>
      <c r="R169" s="95" t="str">
        <f t="shared" si="20"/>
        <v>5.0</v>
      </c>
      <c r="S169" s="95" t="str">
        <f t="shared" si="20"/>
        <v>5.7</v>
      </c>
      <c r="T169" s="95" t="str">
        <f t="shared" si="20"/>
        <v>5.7</v>
      </c>
      <c r="U169" s="95" t="str">
        <f t="shared" si="20"/>
        <v>6.3</v>
      </c>
      <c r="V169" s="95" t="str">
        <f t="shared" si="20"/>
        <v>7.1</v>
      </c>
      <c r="W169" s="95" t="str">
        <f t="shared" si="20"/>
        <v>8.0</v>
      </c>
      <c r="X169" s="95" t="str">
        <f t="shared" si="20"/>
        <v>8.0</v>
      </c>
      <c r="Y169" s="95" t="str">
        <f t="shared" si="20"/>
        <v>9.0</v>
      </c>
      <c r="Z169" s="95" t="str">
        <f t="shared" si="20"/>
        <v>10.1</v>
      </c>
      <c r="AA169" s="95" t="str">
        <f t="shared" si="21"/>
        <v>10.1</v>
      </c>
      <c r="AB169" s="95" t="str">
        <f t="shared" si="21"/>
        <v>11.3</v>
      </c>
      <c r="AC169" s="95" t="str">
        <f t="shared" si="21"/>
        <v>D</v>
      </c>
      <c r="AD169" s="95" t="str">
        <f t="shared" si="21"/>
        <v>D</v>
      </c>
      <c r="AE169" s="95" t="str">
        <f t="shared" si="21"/>
        <v>D</v>
      </c>
      <c r="AF169" s="95" t="str">
        <f t="shared" si="21"/>
        <v>D</v>
      </c>
      <c r="AG169" s="95" t="str">
        <f t="shared" si="21"/>
        <v>D</v>
      </c>
      <c r="AH169" s="72"/>
    </row>
    <row r="170" spans="1:34" x14ac:dyDescent="0.4">
      <c r="A170" s="29"/>
      <c r="B170" s="104"/>
      <c r="C170" s="328">
        <f t="shared" si="22"/>
        <v>25.016404999999999</v>
      </c>
      <c r="D170" s="329">
        <f t="shared" si="22"/>
        <v>50.032809999999998</v>
      </c>
      <c r="E170" s="323">
        <f t="shared" si="4"/>
        <v>7.625</v>
      </c>
      <c r="F170" s="324">
        <v>15.25</v>
      </c>
      <c r="G170" s="95">
        <f t="shared" ref="G170:P179" si="23">IF(((10000-$C170)/$C170/10000/2*(G$109^2/$U$106)/304.8)&gt;(1.4142*$D$71),"D",IF(((10000-$C170)/$C170/10000/2*(G$109^2/$U$106)/304.8)&gt;(28.5*1.061231),"32.0",IF(((10000-$C170)/$C170/10000/2*(G$109^2/$U$106)/304.8)&gt;(25.4*1.061231),"28.5",IF(((10000-$C170)/$C170/10000/2*(G$109^2/$U$106)/304.8)&gt;(22.6*1.061231),"25.4",IF(((10000-$C170)/$C170/10000/2*(G$109^2/$U$106)/304.8)&gt;(20.2*1.061231),"22.6",IF(((10000-$C170)/$C170/10000/2*(G$109^2/$U$106)/304.8)&gt;(18*1.061231),"20.2",IF(((10000-$C170)/$C170/10000/2*(G$109^2/$U$106)/304.8)&gt;(16*1.061231),"18.0",IF(((10000-$C170)/$C170/10000/2*(G$109^2/$U$106)/304.8)&gt;(14.3*1.061231),"16.0",IF(((10000-$C170)/$C170/10000/2*(G$109^2/$U$106)/304.8)&gt;(12.7*1.061231),"14.3",IF(((10000-$C170)/$C170/10000/2*(G$109^2/$U$106)/304.8)&gt;(11.3*1.061231),"12.7",IF(((10000-$C170)/$C170/10000/2*(G$109^2/$U$106)/304.8)&gt;(10.1*1.061231),"11.3",IF(((10000-$C170)/$C170/10000/2*(G$109^2/$U$106)/304.8)&gt;(9*1.061231),"10.1",IF(((10000-$C170)/$C170/10000/2*(G$109^2/$U$106)/304.8)&gt;(8*1.061231),"9.0",IF(((10000-$C170)/$C170/10000/2*(G$109^2/$U$106)/304.8)&gt;(7.1*1.061231),"8.0",IF(((10000-$C170)/$C170/10000/2*(G$109^2/$U$106)/304.8)&gt;(6.3*1.061231),"7.1",IF(((10000-$C170)/$C170/10000/2*(G$109^2/$U$106)/304.8)&gt;(5.7*1.061231),"6.3",IF(((10000-$C170)/$C170/10000/2*(G$109^2/$U$106)/304.8)&gt;(5*1.061231),"5.7",IF(((10000-$C170)/$C170/10000/2*(G$109^2/$U$106)/304.8)&gt;(4.5*1.061231),"5.0",IF(((10000-$C170)/$C170/10000/2*(G$109^2/$U$106)/304.8)&gt;(4*1.061231),"4.5",IF(((10000-$C170)/$C170/10000/2*(G$109^2/$U$106)/304.8)&gt;(3.6*1.061231),"4.0",IF(((10000-$C170)/$C170/10000/2*(G$109^2/$U$106)/304.8)&gt;(3.2*1.061231),"3.6",IF(((10000-$C170)/$C170/10000/2*(G$109^2/$U$106)/304.8)&gt;(2.8*1.061231),"3.2",IF(((10000-$C170)/$C170/10000/2*(G$109^2/$U$106)/304.8)&gt;(2.5*1.061231),"2.8",IF(((10000-$C170)/$C170/10000/2*(G$109^2/$U$106)/304.8)&gt;(2.2*1.061231),"2.5",IF(((10000-$C170)/$C170/10000/2*(G$109^2/$U$106)/304.8)&gt;(2*1.061231),"2.2",IF(((10000-$C170)/$C170/10000/2*(G$109^2/$U$106)/304.8)&gt;(1.8*1.061231),"2.0",IF(((10000-$C170)/$C170/10000/2*(G$109^2/$U$106)/304.8)&gt;(1.6*1.061231),"1.8",IF(((10000-$C170)/$C170/10000/2*(G$109^2/$U$106)/304.8)&gt;(1.4*1.061231),"1.6",IF(((10000-$C170)/$C170/10000/2*(G$109^2/$U$106)/304.8)&gt;(1.3*1.061231),"1.4",IF(((10000-$C170)/$C170/10000/2*(G$109^2/$U$106)/304.8)&gt;(1.1*1.061231),"1.3",IF(((10000-$C170)/$C170/10000/2*(G$109^2/$U$106)/304.8)&gt;(1*1.061231),"1.1",(10000-$C170)/$C170/10000/2*(G$109^2/$U$106)/304.8)))))))))))))))))))))))))))))))</f>
        <v>0.98114589598038049</v>
      </c>
      <c r="H170" s="95" t="str">
        <f t="shared" si="23"/>
        <v>1.3</v>
      </c>
      <c r="I170" s="95" t="str">
        <f t="shared" si="23"/>
        <v>1.4</v>
      </c>
      <c r="J170" s="95" t="str">
        <f t="shared" si="23"/>
        <v>1.8</v>
      </c>
      <c r="K170" s="95" t="str">
        <f t="shared" si="23"/>
        <v>2.0</v>
      </c>
      <c r="L170" s="95" t="str">
        <f t="shared" si="23"/>
        <v>2.5</v>
      </c>
      <c r="M170" s="95" t="str">
        <f t="shared" si="23"/>
        <v>2.8</v>
      </c>
      <c r="N170" s="95" t="str">
        <f t="shared" si="23"/>
        <v>3.2</v>
      </c>
      <c r="O170" s="95" t="str">
        <f t="shared" si="23"/>
        <v>3.6</v>
      </c>
      <c r="P170" s="95" t="str">
        <f t="shared" si="23"/>
        <v>4.0</v>
      </c>
      <c r="Q170" s="95" t="str">
        <f t="shared" ref="Q170:Z179" si="24">IF(((10000-$C170)/$C170/10000/2*(Q$109^2/$U$106)/304.8)&gt;(1.4142*$D$71),"D",IF(((10000-$C170)/$C170/10000/2*(Q$109^2/$U$106)/304.8)&gt;(28.5*1.061231),"32.0",IF(((10000-$C170)/$C170/10000/2*(Q$109^2/$U$106)/304.8)&gt;(25.4*1.061231),"28.5",IF(((10000-$C170)/$C170/10000/2*(Q$109^2/$U$106)/304.8)&gt;(22.6*1.061231),"25.4",IF(((10000-$C170)/$C170/10000/2*(Q$109^2/$U$106)/304.8)&gt;(20.2*1.061231),"22.6",IF(((10000-$C170)/$C170/10000/2*(Q$109^2/$U$106)/304.8)&gt;(18*1.061231),"20.2",IF(((10000-$C170)/$C170/10000/2*(Q$109^2/$U$106)/304.8)&gt;(16*1.061231),"18.0",IF(((10000-$C170)/$C170/10000/2*(Q$109^2/$U$106)/304.8)&gt;(14.3*1.061231),"16.0",IF(((10000-$C170)/$C170/10000/2*(Q$109^2/$U$106)/304.8)&gt;(12.7*1.061231),"14.3",IF(((10000-$C170)/$C170/10000/2*(Q$109^2/$U$106)/304.8)&gt;(11.3*1.061231),"12.7",IF(((10000-$C170)/$C170/10000/2*(Q$109^2/$U$106)/304.8)&gt;(10.1*1.061231),"11.3",IF(((10000-$C170)/$C170/10000/2*(Q$109^2/$U$106)/304.8)&gt;(9*1.061231),"10.1",IF(((10000-$C170)/$C170/10000/2*(Q$109^2/$U$106)/304.8)&gt;(8*1.061231),"9.0",IF(((10000-$C170)/$C170/10000/2*(Q$109^2/$U$106)/304.8)&gt;(7.1*1.061231),"8.0",IF(((10000-$C170)/$C170/10000/2*(Q$109^2/$U$106)/304.8)&gt;(6.3*1.061231),"7.1",IF(((10000-$C170)/$C170/10000/2*(Q$109^2/$U$106)/304.8)&gt;(5.7*1.061231),"6.3",IF(((10000-$C170)/$C170/10000/2*(Q$109^2/$U$106)/304.8)&gt;(5*1.061231),"5.7",IF(((10000-$C170)/$C170/10000/2*(Q$109^2/$U$106)/304.8)&gt;(4.5*1.061231),"5.0",IF(((10000-$C170)/$C170/10000/2*(Q$109^2/$U$106)/304.8)&gt;(4*1.061231),"4.5",IF(((10000-$C170)/$C170/10000/2*(Q$109^2/$U$106)/304.8)&gt;(3.6*1.061231),"4.0",IF(((10000-$C170)/$C170/10000/2*(Q$109^2/$U$106)/304.8)&gt;(3.2*1.061231),"3.6",IF(((10000-$C170)/$C170/10000/2*(Q$109^2/$U$106)/304.8)&gt;(2.8*1.061231),"3.2",IF(((10000-$C170)/$C170/10000/2*(Q$109^2/$U$106)/304.8)&gt;(2.5*1.061231),"2.8",IF(((10000-$C170)/$C170/10000/2*(Q$109^2/$U$106)/304.8)&gt;(2.2*1.061231),"2.5",IF(((10000-$C170)/$C170/10000/2*(Q$109^2/$U$106)/304.8)&gt;(2*1.061231),"2.2",IF(((10000-$C170)/$C170/10000/2*(Q$109^2/$U$106)/304.8)&gt;(1.8*1.061231),"2.0",IF(((10000-$C170)/$C170/10000/2*(Q$109^2/$U$106)/304.8)&gt;(1.6*1.061231),"1.8",IF(((10000-$C170)/$C170/10000/2*(Q$109^2/$U$106)/304.8)&gt;(1.4*1.061231),"1.6",IF(((10000-$C170)/$C170/10000/2*(Q$109^2/$U$106)/304.8)&gt;(1.3*1.061231),"1.4",IF(((10000-$C170)/$C170/10000/2*(Q$109^2/$U$106)/304.8)&gt;(1.1*1.061231),"1.3",IF(((10000-$C170)/$C170/10000/2*(Q$109^2/$U$106)/304.8)&gt;(1*1.061231),"1.1",(10000-$C170)/$C170/10000/2*(Q$109^2/$U$106)/304.8)))))))))))))))))))))))))))))))</f>
        <v>4.5</v>
      </c>
      <c r="R170" s="95" t="str">
        <f t="shared" si="24"/>
        <v>5.0</v>
      </c>
      <c r="S170" s="95" t="str">
        <f t="shared" si="24"/>
        <v>5.7</v>
      </c>
      <c r="T170" s="95" t="str">
        <f t="shared" si="24"/>
        <v>5.7</v>
      </c>
      <c r="U170" s="95" t="str">
        <f t="shared" si="24"/>
        <v>6.3</v>
      </c>
      <c r="V170" s="95" t="str">
        <f t="shared" si="24"/>
        <v>7.1</v>
      </c>
      <c r="W170" s="95" t="str">
        <f t="shared" si="24"/>
        <v>8.0</v>
      </c>
      <c r="X170" s="95" t="str">
        <f t="shared" si="24"/>
        <v>8.0</v>
      </c>
      <c r="Y170" s="95" t="str">
        <f t="shared" si="24"/>
        <v>9.0</v>
      </c>
      <c r="Z170" s="95" t="str">
        <f t="shared" si="24"/>
        <v>9.0</v>
      </c>
      <c r="AA170" s="95" t="str">
        <f t="shared" ref="AA170:AG179" si="25">IF(((10000-$C170)/$C170/10000/2*(AA$109^2/$U$106)/304.8)&gt;(1.4142*$D$71),"D",IF(((10000-$C170)/$C170/10000/2*(AA$109^2/$U$106)/304.8)&gt;(28.5*1.061231),"32.0",IF(((10000-$C170)/$C170/10000/2*(AA$109^2/$U$106)/304.8)&gt;(25.4*1.061231),"28.5",IF(((10000-$C170)/$C170/10000/2*(AA$109^2/$U$106)/304.8)&gt;(22.6*1.061231),"25.4",IF(((10000-$C170)/$C170/10000/2*(AA$109^2/$U$106)/304.8)&gt;(20.2*1.061231),"22.6",IF(((10000-$C170)/$C170/10000/2*(AA$109^2/$U$106)/304.8)&gt;(18*1.061231),"20.2",IF(((10000-$C170)/$C170/10000/2*(AA$109^2/$U$106)/304.8)&gt;(16*1.061231),"18.0",IF(((10000-$C170)/$C170/10000/2*(AA$109^2/$U$106)/304.8)&gt;(14.3*1.061231),"16.0",IF(((10000-$C170)/$C170/10000/2*(AA$109^2/$U$106)/304.8)&gt;(12.7*1.061231),"14.3",IF(((10000-$C170)/$C170/10000/2*(AA$109^2/$U$106)/304.8)&gt;(11.3*1.061231),"12.7",IF(((10000-$C170)/$C170/10000/2*(AA$109^2/$U$106)/304.8)&gt;(10.1*1.061231),"11.3",IF(((10000-$C170)/$C170/10000/2*(AA$109^2/$U$106)/304.8)&gt;(9*1.061231),"10.1",IF(((10000-$C170)/$C170/10000/2*(AA$109^2/$U$106)/304.8)&gt;(8*1.061231),"9.0",IF(((10000-$C170)/$C170/10000/2*(AA$109^2/$U$106)/304.8)&gt;(7.1*1.061231),"8.0",IF(((10000-$C170)/$C170/10000/2*(AA$109^2/$U$106)/304.8)&gt;(6.3*1.061231),"7.1",IF(((10000-$C170)/$C170/10000/2*(AA$109^2/$U$106)/304.8)&gt;(5.7*1.061231),"6.3",IF(((10000-$C170)/$C170/10000/2*(AA$109^2/$U$106)/304.8)&gt;(5*1.061231),"5.7",IF(((10000-$C170)/$C170/10000/2*(AA$109^2/$U$106)/304.8)&gt;(4.5*1.061231),"5.0",IF(((10000-$C170)/$C170/10000/2*(AA$109^2/$U$106)/304.8)&gt;(4*1.061231),"4.5",IF(((10000-$C170)/$C170/10000/2*(AA$109^2/$U$106)/304.8)&gt;(3.6*1.061231),"4.0",IF(((10000-$C170)/$C170/10000/2*(AA$109^2/$U$106)/304.8)&gt;(3.2*1.061231),"3.6",IF(((10000-$C170)/$C170/10000/2*(AA$109^2/$U$106)/304.8)&gt;(2.8*1.061231),"3.2",IF(((10000-$C170)/$C170/10000/2*(AA$109^2/$U$106)/304.8)&gt;(2.5*1.061231),"2.8",IF(((10000-$C170)/$C170/10000/2*(AA$109^2/$U$106)/304.8)&gt;(2.2*1.061231),"2.5",IF(((10000-$C170)/$C170/10000/2*(AA$109^2/$U$106)/304.8)&gt;(2*1.061231),"2.2",IF(((10000-$C170)/$C170/10000/2*(AA$109^2/$U$106)/304.8)&gt;(1.8*1.061231),"2.0",IF(((10000-$C170)/$C170/10000/2*(AA$109^2/$U$106)/304.8)&gt;(1.6*1.061231),"1.8",IF(((10000-$C170)/$C170/10000/2*(AA$109^2/$U$106)/304.8)&gt;(1.4*1.061231),"1.6",IF(((10000-$C170)/$C170/10000/2*(AA$109^2/$U$106)/304.8)&gt;(1.3*1.061231),"1.4",IF(((10000-$C170)/$C170/10000/2*(AA$109^2/$U$106)/304.8)&gt;(1.1*1.061231),"1.3",IF(((10000-$C170)/$C170/10000/2*(AA$109^2/$U$106)/304.8)&gt;(1*1.061231),"1.1",(10000-$C170)/$C170/10000/2*(AA$109^2/$U$106)/304.8)))))))))))))))))))))))))))))))</f>
        <v>10.1</v>
      </c>
      <c r="AB170" s="95" t="str">
        <f t="shared" si="25"/>
        <v>11.3</v>
      </c>
      <c r="AC170" s="95" t="str">
        <f t="shared" si="25"/>
        <v>D</v>
      </c>
      <c r="AD170" s="95" t="str">
        <f t="shared" si="25"/>
        <v>D</v>
      </c>
      <c r="AE170" s="95" t="str">
        <f t="shared" si="25"/>
        <v>D</v>
      </c>
      <c r="AF170" s="95" t="str">
        <f t="shared" si="25"/>
        <v>D</v>
      </c>
      <c r="AG170" s="95" t="str">
        <f t="shared" si="25"/>
        <v>D</v>
      </c>
      <c r="AH170" s="72"/>
    </row>
    <row r="171" spans="1:34" x14ac:dyDescent="0.4">
      <c r="A171" s="29"/>
      <c r="B171" s="104"/>
      <c r="C171" s="328">
        <f t="shared" si="22"/>
        <v>25.42651</v>
      </c>
      <c r="D171" s="329">
        <f t="shared" si="22"/>
        <v>50.853020000000001</v>
      </c>
      <c r="E171" s="323">
        <f t="shared" si="4"/>
        <v>7.75</v>
      </c>
      <c r="F171" s="324">
        <v>15.5</v>
      </c>
      <c r="G171" s="95">
        <f t="shared" si="23"/>
        <v>0.96528127459487012</v>
      </c>
      <c r="H171" s="95" t="str">
        <f t="shared" si="23"/>
        <v>1.3</v>
      </c>
      <c r="I171" s="95" t="str">
        <f t="shared" si="23"/>
        <v>1.4</v>
      </c>
      <c r="J171" s="95" t="str">
        <f t="shared" si="23"/>
        <v>1.8</v>
      </c>
      <c r="K171" s="95" t="str">
        <f t="shared" si="23"/>
        <v>2.0</v>
      </c>
      <c r="L171" s="95" t="str">
        <f t="shared" si="23"/>
        <v>2.5</v>
      </c>
      <c r="M171" s="95" t="str">
        <f t="shared" si="23"/>
        <v>2.8</v>
      </c>
      <c r="N171" s="95" t="str">
        <f t="shared" si="23"/>
        <v>3.2</v>
      </c>
      <c r="O171" s="95" t="str">
        <f t="shared" si="23"/>
        <v>3.6</v>
      </c>
      <c r="P171" s="95" t="str">
        <f t="shared" si="23"/>
        <v>4.0</v>
      </c>
      <c r="Q171" s="95" t="str">
        <f t="shared" si="24"/>
        <v>4.5</v>
      </c>
      <c r="R171" s="95" t="str">
        <f t="shared" si="24"/>
        <v>4.5</v>
      </c>
      <c r="S171" s="95" t="str">
        <f t="shared" si="24"/>
        <v>5.0</v>
      </c>
      <c r="T171" s="95" t="str">
        <f t="shared" si="24"/>
        <v>5.7</v>
      </c>
      <c r="U171" s="95" t="str">
        <f t="shared" si="24"/>
        <v>6.3</v>
      </c>
      <c r="V171" s="95" t="str">
        <f t="shared" si="24"/>
        <v>7.1</v>
      </c>
      <c r="W171" s="95" t="str">
        <f t="shared" si="24"/>
        <v>7.1</v>
      </c>
      <c r="X171" s="95" t="str">
        <f t="shared" si="24"/>
        <v>8.0</v>
      </c>
      <c r="Y171" s="95" t="str">
        <f t="shared" si="24"/>
        <v>9.0</v>
      </c>
      <c r="Z171" s="95" t="str">
        <f t="shared" si="24"/>
        <v>9.0</v>
      </c>
      <c r="AA171" s="95" t="str">
        <f t="shared" si="25"/>
        <v>10.1</v>
      </c>
      <c r="AB171" s="95" t="str">
        <f t="shared" si="25"/>
        <v>11.3</v>
      </c>
      <c r="AC171" s="95" t="str">
        <f t="shared" si="25"/>
        <v>D</v>
      </c>
      <c r="AD171" s="95" t="str">
        <f t="shared" si="25"/>
        <v>D</v>
      </c>
      <c r="AE171" s="95" t="str">
        <f t="shared" si="25"/>
        <v>D</v>
      </c>
      <c r="AF171" s="95" t="str">
        <f t="shared" si="25"/>
        <v>D</v>
      </c>
      <c r="AG171" s="95" t="str">
        <f t="shared" si="25"/>
        <v>D</v>
      </c>
      <c r="AH171" s="72"/>
    </row>
    <row r="172" spans="1:34" x14ac:dyDescent="0.4">
      <c r="A172" s="29"/>
      <c r="B172" s="104"/>
      <c r="C172" s="328">
        <f t="shared" si="22"/>
        <v>25.836614999999998</v>
      </c>
      <c r="D172" s="329">
        <f t="shared" si="22"/>
        <v>51.673229999999997</v>
      </c>
      <c r="E172" s="323">
        <f t="shared" si="4"/>
        <v>7.875</v>
      </c>
      <c r="F172" s="324">
        <v>15.75</v>
      </c>
      <c r="G172" s="95">
        <f t="shared" si="23"/>
        <v>0.94992029198350303</v>
      </c>
      <c r="H172" s="95" t="str">
        <f t="shared" si="23"/>
        <v>1.3</v>
      </c>
      <c r="I172" s="95" t="str">
        <f t="shared" si="23"/>
        <v>1.4</v>
      </c>
      <c r="J172" s="95" t="str">
        <f t="shared" si="23"/>
        <v>1.6</v>
      </c>
      <c r="K172" s="95" t="str">
        <f t="shared" si="23"/>
        <v>2.0</v>
      </c>
      <c r="L172" s="95" t="str">
        <f t="shared" si="23"/>
        <v>2.2</v>
      </c>
      <c r="M172" s="95" t="str">
        <f t="shared" si="23"/>
        <v>2.5</v>
      </c>
      <c r="N172" s="95" t="str">
        <f t="shared" si="23"/>
        <v>3.2</v>
      </c>
      <c r="O172" s="95" t="str">
        <f t="shared" si="23"/>
        <v>3.2</v>
      </c>
      <c r="P172" s="95" t="str">
        <f t="shared" si="23"/>
        <v>3.6</v>
      </c>
      <c r="Q172" s="95" t="str">
        <f t="shared" si="24"/>
        <v>4.0</v>
      </c>
      <c r="R172" s="95" t="str">
        <f t="shared" si="24"/>
        <v>4.5</v>
      </c>
      <c r="S172" s="95" t="str">
        <f t="shared" si="24"/>
        <v>5.0</v>
      </c>
      <c r="T172" s="95" t="str">
        <f t="shared" si="24"/>
        <v>5.7</v>
      </c>
      <c r="U172" s="95" t="str">
        <f t="shared" si="24"/>
        <v>6.3</v>
      </c>
      <c r="V172" s="95" t="str">
        <f t="shared" si="24"/>
        <v>7.1</v>
      </c>
      <c r="W172" s="95" t="str">
        <f t="shared" si="24"/>
        <v>7.1</v>
      </c>
      <c r="X172" s="95" t="str">
        <f t="shared" si="24"/>
        <v>8.0</v>
      </c>
      <c r="Y172" s="95" t="str">
        <f t="shared" si="24"/>
        <v>9.0</v>
      </c>
      <c r="Z172" s="95" t="str">
        <f t="shared" si="24"/>
        <v>9.0</v>
      </c>
      <c r="AA172" s="95" t="str">
        <f t="shared" si="25"/>
        <v>10.1</v>
      </c>
      <c r="AB172" s="95" t="str">
        <f t="shared" si="25"/>
        <v>10.1</v>
      </c>
      <c r="AC172" s="95" t="str">
        <f t="shared" si="25"/>
        <v>11.3</v>
      </c>
      <c r="AD172" s="95" t="str">
        <f t="shared" si="25"/>
        <v>D</v>
      </c>
      <c r="AE172" s="95" t="str">
        <f t="shared" si="25"/>
        <v>D</v>
      </c>
      <c r="AF172" s="95" t="str">
        <f t="shared" si="25"/>
        <v>D</v>
      </c>
      <c r="AG172" s="95" t="str">
        <f t="shared" si="25"/>
        <v>D</v>
      </c>
      <c r="AH172" s="72"/>
    </row>
    <row r="173" spans="1:34" x14ac:dyDescent="0.4">
      <c r="A173" s="29"/>
      <c r="B173" s="104"/>
      <c r="C173" s="328">
        <f t="shared" si="22"/>
        <v>26.24672</v>
      </c>
      <c r="D173" s="329">
        <f t="shared" si="22"/>
        <v>52.49344</v>
      </c>
      <c r="E173" s="323">
        <f t="shared" si="4"/>
        <v>8</v>
      </c>
      <c r="F173" s="324">
        <v>16</v>
      </c>
      <c r="G173" s="95">
        <f t="shared" si="23"/>
        <v>0.93503934007874112</v>
      </c>
      <c r="H173" s="95" t="str">
        <f t="shared" si="23"/>
        <v>1.1</v>
      </c>
      <c r="I173" s="95" t="str">
        <f t="shared" si="23"/>
        <v>1.4</v>
      </c>
      <c r="J173" s="95" t="str">
        <f t="shared" si="23"/>
        <v>1.6</v>
      </c>
      <c r="K173" s="95" t="str">
        <f t="shared" si="23"/>
        <v>2.0</v>
      </c>
      <c r="L173" s="95" t="str">
        <f t="shared" si="23"/>
        <v>2.2</v>
      </c>
      <c r="M173" s="95" t="str">
        <f t="shared" si="23"/>
        <v>2.5</v>
      </c>
      <c r="N173" s="95" t="str">
        <f t="shared" si="23"/>
        <v>2.8</v>
      </c>
      <c r="O173" s="95" t="str">
        <f t="shared" si="23"/>
        <v>3.2</v>
      </c>
      <c r="P173" s="95" t="str">
        <f t="shared" si="23"/>
        <v>3.6</v>
      </c>
      <c r="Q173" s="95" t="str">
        <f t="shared" si="24"/>
        <v>4.0</v>
      </c>
      <c r="R173" s="95" t="str">
        <f t="shared" si="24"/>
        <v>4.5</v>
      </c>
      <c r="S173" s="95" t="str">
        <f t="shared" si="24"/>
        <v>5.0</v>
      </c>
      <c r="T173" s="95" t="str">
        <f t="shared" si="24"/>
        <v>5.7</v>
      </c>
      <c r="U173" s="95" t="str">
        <f t="shared" si="24"/>
        <v>6.3</v>
      </c>
      <c r="V173" s="95" t="str">
        <f t="shared" si="24"/>
        <v>6.3</v>
      </c>
      <c r="W173" s="95" t="str">
        <f t="shared" si="24"/>
        <v>7.1</v>
      </c>
      <c r="X173" s="95" t="str">
        <f t="shared" si="24"/>
        <v>8.0</v>
      </c>
      <c r="Y173" s="95" t="str">
        <f t="shared" si="24"/>
        <v>8.0</v>
      </c>
      <c r="Z173" s="95" t="str">
        <f t="shared" si="24"/>
        <v>9.0</v>
      </c>
      <c r="AA173" s="95" t="str">
        <f t="shared" si="25"/>
        <v>10.1</v>
      </c>
      <c r="AB173" s="95" t="str">
        <f t="shared" si="25"/>
        <v>10.1</v>
      </c>
      <c r="AC173" s="95" t="str">
        <f t="shared" si="25"/>
        <v>11.3</v>
      </c>
      <c r="AD173" s="95" t="str">
        <f t="shared" si="25"/>
        <v>D</v>
      </c>
      <c r="AE173" s="95" t="str">
        <f t="shared" si="25"/>
        <v>D</v>
      </c>
      <c r="AF173" s="95" t="str">
        <f t="shared" si="25"/>
        <v>D</v>
      </c>
      <c r="AG173" s="95" t="str">
        <f t="shared" si="25"/>
        <v>D</v>
      </c>
      <c r="AH173" s="72"/>
    </row>
    <row r="174" spans="1:34" x14ac:dyDescent="0.4">
      <c r="A174" s="29"/>
      <c r="B174" s="104"/>
      <c r="C174" s="328">
        <f t="shared" si="22"/>
        <v>26.656825000000001</v>
      </c>
      <c r="D174" s="329">
        <f t="shared" si="22"/>
        <v>53.313650000000003</v>
      </c>
      <c r="E174" s="323">
        <f t="shared" si="4"/>
        <v>8.125</v>
      </c>
      <c r="F174" s="324">
        <v>16.25</v>
      </c>
      <c r="G174" s="95">
        <f t="shared" si="23"/>
        <v>0.92061626361720239</v>
      </c>
      <c r="H174" s="95" t="str">
        <f t="shared" si="23"/>
        <v>1.1</v>
      </c>
      <c r="I174" s="95" t="str">
        <f t="shared" si="23"/>
        <v>1.3</v>
      </c>
      <c r="J174" s="95" t="str">
        <f t="shared" si="23"/>
        <v>1.6</v>
      </c>
      <c r="K174" s="95" t="str">
        <f t="shared" si="23"/>
        <v>2.0</v>
      </c>
      <c r="L174" s="95" t="str">
        <f t="shared" si="23"/>
        <v>2.2</v>
      </c>
      <c r="M174" s="95" t="str">
        <f t="shared" si="23"/>
        <v>2.5</v>
      </c>
      <c r="N174" s="95" t="str">
        <f t="shared" si="23"/>
        <v>2.8</v>
      </c>
      <c r="O174" s="95" t="str">
        <f t="shared" si="23"/>
        <v>3.2</v>
      </c>
      <c r="P174" s="95" t="str">
        <f t="shared" si="23"/>
        <v>3.6</v>
      </c>
      <c r="Q174" s="95" t="str">
        <f t="shared" si="24"/>
        <v>4.0</v>
      </c>
      <c r="R174" s="95" t="str">
        <f t="shared" si="24"/>
        <v>4.5</v>
      </c>
      <c r="S174" s="95" t="str">
        <f t="shared" si="24"/>
        <v>5.0</v>
      </c>
      <c r="T174" s="95" t="str">
        <f t="shared" si="24"/>
        <v>5.7</v>
      </c>
      <c r="U174" s="95" t="str">
        <f t="shared" si="24"/>
        <v>5.7</v>
      </c>
      <c r="V174" s="95" t="str">
        <f t="shared" si="24"/>
        <v>6.3</v>
      </c>
      <c r="W174" s="95" t="str">
        <f t="shared" si="24"/>
        <v>7.1</v>
      </c>
      <c r="X174" s="95" t="str">
        <f t="shared" si="24"/>
        <v>8.0</v>
      </c>
      <c r="Y174" s="95" t="str">
        <f t="shared" si="24"/>
        <v>8.0</v>
      </c>
      <c r="Z174" s="95" t="str">
        <f t="shared" si="24"/>
        <v>9.0</v>
      </c>
      <c r="AA174" s="95" t="str">
        <f t="shared" si="25"/>
        <v>10.1</v>
      </c>
      <c r="AB174" s="95" t="str">
        <f t="shared" si="25"/>
        <v>10.1</v>
      </c>
      <c r="AC174" s="95" t="str">
        <f t="shared" si="25"/>
        <v>11.3</v>
      </c>
      <c r="AD174" s="95" t="str">
        <f t="shared" si="25"/>
        <v>D</v>
      </c>
      <c r="AE174" s="95" t="str">
        <f t="shared" si="25"/>
        <v>D</v>
      </c>
      <c r="AF174" s="95" t="str">
        <f t="shared" si="25"/>
        <v>D</v>
      </c>
      <c r="AG174" s="95" t="str">
        <f t="shared" si="25"/>
        <v>D</v>
      </c>
      <c r="AH174" s="72"/>
    </row>
    <row r="175" spans="1:34" x14ac:dyDescent="0.4">
      <c r="A175" s="29"/>
      <c r="B175" s="104"/>
      <c r="C175" s="328">
        <f t="shared" si="22"/>
        <v>27.066929999999999</v>
      </c>
      <c r="D175" s="329">
        <f t="shared" si="22"/>
        <v>54.133859999999999</v>
      </c>
      <c r="E175" s="323">
        <f t="shared" ref="E175:E189" si="26">0.5*F175</f>
        <v>8.25</v>
      </c>
      <c r="F175" s="324">
        <v>16.5</v>
      </c>
      <c r="G175" s="95">
        <f t="shared" si="23"/>
        <v>0.90663025007874087</v>
      </c>
      <c r="H175" s="95" t="str">
        <f t="shared" si="23"/>
        <v>1.1</v>
      </c>
      <c r="I175" s="95" t="str">
        <f t="shared" si="23"/>
        <v>1.3</v>
      </c>
      <c r="J175" s="95" t="str">
        <f t="shared" si="23"/>
        <v>1.6</v>
      </c>
      <c r="K175" s="95" t="str">
        <f t="shared" si="23"/>
        <v>1.8</v>
      </c>
      <c r="L175" s="95" t="str">
        <f t="shared" si="23"/>
        <v>2.2</v>
      </c>
      <c r="M175" s="95" t="str">
        <f t="shared" si="23"/>
        <v>2.5</v>
      </c>
      <c r="N175" s="95" t="str">
        <f t="shared" si="23"/>
        <v>2.8</v>
      </c>
      <c r="O175" s="95" t="str">
        <f t="shared" si="23"/>
        <v>3.2</v>
      </c>
      <c r="P175" s="95" t="str">
        <f t="shared" si="23"/>
        <v>3.6</v>
      </c>
      <c r="Q175" s="95" t="str">
        <f t="shared" si="24"/>
        <v>4.0</v>
      </c>
      <c r="R175" s="95" t="str">
        <f t="shared" si="24"/>
        <v>4.5</v>
      </c>
      <c r="S175" s="95" t="str">
        <f t="shared" si="24"/>
        <v>5.0</v>
      </c>
      <c r="T175" s="95" t="str">
        <f t="shared" si="24"/>
        <v>5.7</v>
      </c>
      <c r="U175" s="95" t="str">
        <f t="shared" si="24"/>
        <v>5.7</v>
      </c>
      <c r="V175" s="95" t="str">
        <f t="shared" si="24"/>
        <v>6.3</v>
      </c>
      <c r="W175" s="95" t="str">
        <f t="shared" si="24"/>
        <v>7.1</v>
      </c>
      <c r="X175" s="95" t="str">
        <f t="shared" si="24"/>
        <v>8.0</v>
      </c>
      <c r="Y175" s="95" t="str">
        <f t="shared" si="24"/>
        <v>8.0</v>
      </c>
      <c r="Z175" s="95" t="str">
        <f t="shared" si="24"/>
        <v>9.0</v>
      </c>
      <c r="AA175" s="95" t="str">
        <f t="shared" si="25"/>
        <v>9.0</v>
      </c>
      <c r="AB175" s="95" t="str">
        <f t="shared" si="25"/>
        <v>10.1</v>
      </c>
      <c r="AC175" s="95" t="str">
        <f t="shared" si="25"/>
        <v>11.3</v>
      </c>
      <c r="AD175" s="95" t="str">
        <f t="shared" si="25"/>
        <v>D</v>
      </c>
      <c r="AE175" s="95" t="str">
        <f t="shared" si="25"/>
        <v>D</v>
      </c>
      <c r="AF175" s="95" t="str">
        <f t="shared" si="25"/>
        <v>D</v>
      </c>
      <c r="AG175" s="95" t="str">
        <f t="shared" si="25"/>
        <v>D</v>
      </c>
      <c r="AH175" s="72"/>
    </row>
    <row r="176" spans="1:34" x14ac:dyDescent="0.4">
      <c r="A176" s="29"/>
      <c r="B176" s="104"/>
      <c r="C176" s="328">
        <f t="shared" si="22"/>
        <v>27.477035000000001</v>
      </c>
      <c r="D176" s="329">
        <f t="shared" si="22"/>
        <v>54.954070000000002</v>
      </c>
      <c r="E176" s="323">
        <f t="shared" si="26"/>
        <v>8.375</v>
      </c>
      <c r="F176" s="324">
        <v>16.75</v>
      </c>
      <c r="G176" s="95">
        <f t="shared" si="23"/>
        <v>0.89306172948172624</v>
      </c>
      <c r="H176" s="95" t="str">
        <f t="shared" si="23"/>
        <v>1.1</v>
      </c>
      <c r="I176" s="95" t="str">
        <f t="shared" si="23"/>
        <v>1.3</v>
      </c>
      <c r="J176" s="95" t="str">
        <f t="shared" si="23"/>
        <v>1.6</v>
      </c>
      <c r="K176" s="95" t="str">
        <f t="shared" si="23"/>
        <v>1.8</v>
      </c>
      <c r="L176" s="95" t="str">
        <f t="shared" si="23"/>
        <v>2.2</v>
      </c>
      <c r="M176" s="95" t="str">
        <f t="shared" si="23"/>
        <v>2.5</v>
      </c>
      <c r="N176" s="95" t="str">
        <f t="shared" si="23"/>
        <v>2.8</v>
      </c>
      <c r="O176" s="95" t="str">
        <f t="shared" si="23"/>
        <v>3.2</v>
      </c>
      <c r="P176" s="95" t="str">
        <f t="shared" si="23"/>
        <v>3.6</v>
      </c>
      <c r="Q176" s="95" t="str">
        <f t="shared" si="24"/>
        <v>4.0</v>
      </c>
      <c r="R176" s="95" t="str">
        <f t="shared" si="24"/>
        <v>4.5</v>
      </c>
      <c r="S176" s="95" t="str">
        <f t="shared" si="24"/>
        <v>5.0</v>
      </c>
      <c r="T176" s="95" t="str">
        <f t="shared" si="24"/>
        <v>5.7</v>
      </c>
      <c r="U176" s="95" t="str">
        <f t="shared" si="24"/>
        <v>5.7</v>
      </c>
      <c r="V176" s="95" t="str">
        <f t="shared" si="24"/>
        <v>6.3</v>
      </c>
      <c r="W176" s="95" t="str">
        <f t="shared" si="24"/>
        <v>7.1</v>
      </c>
      <c r="X176" s="95" t="str">
        <f t="shared" si="24"/>
        <v>7.1</v>
      </c>
      <c r="Y176" s="95" t="str">
        <f t="shared" si="24"/>
        <v>8.0</v>
      </c>
      <c r="Z176" s="95" t="str">
        <f t="shared" si="24"/>
        <v>9.0</v>
      </c>
      <c r="AA176" s="95" t="str">
        <f t="shared" si="25"/>
        <v>9.0</v>
      </c>
      <c r="AB176" s="95" t="str">
        <f t="shared" si="25"/>
        <v>10.1</v>
      </c>
      <c r="AC176" s="95" t="str">
        <f t="shared" si="25"/>
        <v>10.1</v>
      </c>
      <c r="AD176" s="95" t="str">
        <f t="shared" si="25"/>
        <v>D</v>
      </c>
      <c r="AE176" s="95" t="str">
        <f t="shared" si="25"/>
        <v>D</v>
      </c>
      <c r="AF176" s="95" t="str">
        <f t="shared" si="25"/>
        <v>D</v>
      </c>
      <c r="AG176" s="95" t="str">
        <f t="shared" si="25"/>
        <v>D</v>
      </c>
      <c r="AH176" s="72"/>
    </row>
    <row r="177" spans="1:34" x14ac:dyDescent="0.4">
      <c r="A177" s="29"/>
      <c r="B177" s="104"/>
      <c r="C177" s="328">
        <f t="shared" si="22"/>
        <v>27.887139999999999</v>
      </c>
      <c r="D177" s="329">
        <f t="shared" si="22"/>
        <v>55.774279999999997</v>
      </c>
      <c r="E177" s="323">
        <f t="shared" si="26"/>
        <v>8.5</v>
      </c>
      <c r="F177" s="324">
        <v>17</v>
      </c>
      <c r="G177" s="95">
        <f t="shared" si="23"/>
        <v>0.87989228301991751</v>
      </c>
      <c r="H177" s="95" t="str">
        <f t="shared" si="23"/>
        <v>1.1</v>
      </c>
      <c r="I177" s="95" t="str">
        <f t="shared" si="23"/>
        <v>1.3</v>
      </c>
      <c r="J177" s="95" t="str">
        <f t="shared" si="23"/>
        <v>1.6</v>
      </c>
      <c r="K177" s="95" t="str">
        <f t="shared" si="23"/>
        <v>1.8</v>
      </c>
      <c r="L177" s="95" t="str">
        <f t="shared" si="23"/>
        <v>2.2</v>
      </c>
      <c r="M177" s="95" t="str">
        <f t="shared" si="23"/>
        <v>2.5</v>
      </c>
      <c r="N177" s="95" t="str">
        <f t="shared" si="23"/>
        <v>2.8</v>
      </c>
      <c r="O177" s="95" t="str">
        <f t="shared" si="23"/>
        <v>3.2</v>
      </c>
      <c r="P177" s="95" t="str">
        <f t="shared" si="23"/>
        <v>3.6</v>
      </c>
      <c r="Q177" s="95" t="str">
        <f t="shared" si="24"/>
        <v>4.0</v>
      </c>
      <c r="R177" s="95" t="str">
        <f t="shared" si="24"/>
        <v>4.5</v>
      </c>
      <c r="S177" s="95" t="str">
        <f t="shared" si="24"/>
        <v>5.0</v>
      </c>
      <c r="T177" s="95" t="str">
        <f t="shared" si="24"/>
        <v>5.0</v>
      </c>
      <c r="U177" s="95" t="str">
        <f t="shared" si="24"/>
        <v>5.7</v>
      </c>
      <c r="V177" s="95" t="str">
        <f t="shared" si="24"/>
        <v>6.3</v>
      </c>
      <c r="W177" s="95" t="str">
        <f t="shared" si="24"/>
        <v>7.1</v>
      </c>
      <c r="X177" s="95" t="str">
        <f t="shared" si="24"/>
        <v>7.1</v>
      </c>
      <c r="Y177" s="95" t="str">
        <f t="shared" si="24"/>
        <v>8.0</v>
      </c>
      <c r="Z177" s="95" t="str">
        <f t="shared" si="24"/>
        <v>9.0</v>
      </c>
      <c r="AA177" s="95" t="str">
        <f t="shared" si="25"/>
        <v>9.0</v>
      </c>
      <c r="AB177" s="95" t="str">
        <f t="shared" si="25"/>
        <v>10.1</v>
      </c>
      <c r="AC177" s="95" t="str">
        <f t="shared" si="25"/>
        <v>10.1</v>
      </c>
      <c r="AD177" s="95" t="str">
        <f t="shared" si="25"/>
        <v>11.3</v>
      </c>
      <c r="AE177" s="95" t="str">
        <f t="shared" si="25"/>
        <v>D</v>
      </c>
      <c r="AF177" s="95" t="str">
        <f t="shared" si="25"/>
        <v>D</v>
      </c>
      <c r="AG177" s="95" t="str">
        <f t="shared" si="25"/>
        <v>D</v>
      </c>
      <c r="AH177" s="72"/>
    </row>
    <row r="178" spans="1:34" x14ac:dyDescent="0.4">
      <c r="A178" s="29"/>
      <c r="B178" s="104"/>
      <c r="C178" s="328">
        <f t="shared" si="22"/>
        <v>28.297245</v>
      </c>
      <c r="D178" s="329">
        <f t="shared" si="22"/>
        <v>56.59449</v>
      </c>
      <c r="E178" s="323">
        <f t="shared" si="26"/>
        <v>8.625</v>
      </c>
      <c r="F178" s="324">
        <v>17.25</v>
      </c>
      <c r="G178" s="95">
        <f t="shared" si="23"/>
        <v>0.86710455964395838</v>
      </c>
      <c r="H178" s="95" t="str">
        <f t="shared" si="23"/>
        <v>1.1</v>
      </c>
      <c r="I178" s="95" t="str">
        <f t="shared" si="23"/>
        <v>1.3</v>
      </c>
      <c r="J178" s="95" t="str">
        <f t="shared" si="23"/>
        <v>1.6</v>
      </c>
      <c r="K178" s="95" t="str">
        <f t="shared" si="23"/>
        <v>1.8</v>
      </c>
      <c r="L178" s="95" t="str">
        <f t="shared" si="23"/>
        <v>2.0</v>
      </c>
      <c r="M178" s="95" t="str">
        <f t="shared" si="23"/>
        <v>2.5</v>
      </c>
      <c r="N178" s="95" t="str">
        <f t="shared" si="23"/>
        <v>2.8</v>
      </c>
      <c r="O178" s="95" t="str">
        <f t="shared" si="23"/>
        <v>3.2</v>
      </c>
      <c r="P178" s="95" t="str">
        <f t="shared" si="23"/>
        <v>3.6</v>
      </c>
      <c r="Q178" s="95" t="str">
        <f t="shared" si="24"/>
        <v>4.0</v>
      </c>
      <c r="R178" s="95" t="str">
        <f t="shared" si="24"/>
        <v>4.5</v>
      </c>
      <c r="S178" s="95" t="str">
        <f t="shared" si="24"/>
        <v>4.5</v>
      </c>
      <c r="T178" s="95" t="str">
        <f t="shared" si="24"/>
        <v>5.0</v>
      </c>
      <c r="U178" s="95" t="str">
        <f t="shared" si="24"/>
        <v>5.7</v>
      </c>
      <c r="V178" s="95" t="str">
        <f t="shared" si="24"/>
        <v>6.3</v>
      </c>
      <c r="W178" s="95" t="str">
        <f t="shared" si="24"/>
        <v>7.1</v>
      </c>
      <c r="X178" s="95" t="str">
        <f t="shared" si="24"/>
        <v>7.1</v>
      </c>
      <c r="Y178" s="95" t="str">
        <f t="shared" si="24"/>
        <v>8.0</v>
      </c>
      <c r="Z178" s="95" t="str">
        <f t="shared" si="24"/>
        <v>8.0</v>
      </c>
      <c r="AA178" s="95" t="str">
        <f t="shared" si="25"/>
        <v>9.0</v>
      </c>
      <c r="AB178" s="95" t="str">
        <f t="shared" si="25"/>
        <v>10.1</v>
      </c>
      <c r="AC178" s="95" t="str">
        <f t="shared" si="25"/>
        <v>10.1</v>
      </c>
      <c r="AD178" s="95" t="str">
        <f t="shared" si="25"/>
        <v>11.3</v>
      </c>
      <c r="AE178" s="95" t="str">
        <f t="shared" si="25"/>
        <v>D</v>
      </c>
      <c r="AF178" s="95" t="str">
        <f t="shared" si="25"/>
        <v>D</v>
      </c>
      <c r="AG178" s="95" t="str">
        <f t="shared" si="25"/>
        <v>D</v>
      </c>
      <c r="AH178" s="72"/>
    </row>
    <row r="179" spans="1:34" x14ac:dyDescent="0.4">
      <c r="A179" s="29"/>
      <c r="B179" s="104"/>
      <c r="C179" s="328">
        <f t="shared" si="22"/>
        <v>28.707349999999998</v>
      </c>
      <c r="D179" s="329">
        <f t="shared" si="22"/>
        <v>57.414699999999996</v>
      </c>
      <c r="E179" s="323">
        <f t="shared" si="26"/>
        <v>8.75</v>
      </c>
      <c r="F179" s="324">
        <v>17.5</v>
      </c>
      <c r="G179" s="95">
        <f t="shared" si="23"/>
        <v>0.85468219979302673</v>
      </c>
      <c r="H179" s="95">
        <f t="shared" si="23"/>
        <v>1.0551632096210206</v>
      </c>
      <c r="I179" s="95" t="str">
        <f t="shared" si="23"/>
        <v>1.3</v>
      </c>
      <c r="J179" s="95" t="str">
        <f t="shared" si="23"/>
        <v>1.6</v>
      </c>
      <c r="K179" s="95" t="str">
        <f t="shared" si="23"/>
        <v>1.8</v>
      </c>
      <c r="L179" s="95" t="str">
        <f t="shared" si="23"/>
        <v>2.0</v>
      </c>
      <c r="M179" s="95" t="str">
        <f t="shared" si="23"/>
        <v>2.5</v>
      </c>
      <c r="N179" s="95" t="str">
        <f t="shared" si="23"/>
        <v>2.8</v>
      </c>
      <c r="O179" s="95" t="str">
        <f t="shared" si="23"/>
        <v>3.2</v>
      </c>
      <c r="P179" s="95" t="str">
        <f t="shared" si="23"/>
        <v>3.6</v>
      </c>
      <c r="Q179" s="95" t="str">
        <f t="shared" si="24"/>
        <v>3.6</v>
      </c>
      <c r="R179" s="95" t="str">
        <f t="shared" si="24"/>
        <v>4.0</v>
      </c>
      <c r="S179" s="95" t="str">
        <f t="shared" si="24"/>
        <v>4.5</v>
      </c>
      <c r="T179" s="95" t="str">
        <f t="shared" si="24"/>
        <v>5.0</v>
      </c>
      <c r="U179" s="95" t="str">
        <f t="shared" si="24"/>
        <v>5.7</v>
      </c>
      <c r="V179" s="95" t="str">
        <f t="shared" si="24"/>
        <v>6.3</v>
      </c>
      <c r="W179" s="95" t="str">
        <f t="shared" si="24"/>
        <v>6.3</v>
      </c>
      <c r="X179" s="95" t="str">
        <f t="shared" si="24"/>
        <v>7.1</v>
      </c>
      <c r="Y179" s="95" t="str">
        <f t="shared" si="24"/>
        <v>8.0</v>
      </c>
      <c r="Z179" s="95" t="str">
        <f t="shared" si="24"/>
        <v>8.0</v>
      </c>
      <c r="AA179" s="95" t="str">
        <f t="shared" si="25"/>
        <v>9.0</v>
      </c>
      <c r="AB179" s="95" t="str">
        <f t="shared" si="25"/>
        <v>9.0</v>
      </c>
      <c r="AC179" s="95" t="str">
        <f t="shared" si="25"/>
        <v>10.1</v>
      </c>
      <c r="AD179" s="95" t="str">
        <f t="shared" si="25"/>
        <v>11.3</v>
      </c>
      <c r="AE179" s="95" t="str">
        <f t="shared" si="25"/>
        <v>D</v>
      </c>
      <c r="AF179" s="95" t="str">
        <f t="shared" si="25"/>
        <v>D</v>
      </c>
      <c r="AG179" s="95" t="str">
        <f t="shared" si="25"/>
        <v>D</v>
      </c>
      <c r="AH179" s="72"/>
    </row>
    <row r="180" spans="1:34" x14ac:dyDescent="0.4">
      <c r="A180" s="29"/>
      <c r="B180" s="104"/>
      <c r="C180" s="328">
        <f t="shared" si="22"/>
        <v>29.117455</v>
      </c>
      <c r="D180" s="329">
        <f t="shared" si="22"/>
        <v>58.234909999999999</v>
      </c>
      <c r="E180" s="323">
        <f t="shared" si="26"/>
        <v>8.875</v>
      </c>
      <c r="F180" s="324">
        <v>17.75</v>
      </c>
      <c r="G180" s="95">
        <f t="shared" ref="G180:P189" si="27">IF(((10000-$C180)/$C180/10000/2*(G$109^2/$U$106)/304.8)&gt;(1.4142*$D$71),"D",IF(((10000-$C180)/$C180/10000/2*(G$109^2/$U$106)/304.8)&gt;(28.5*1.061231),"32.0",IF(((10000-$C180)/$C180/10000/2*(G$109^2/$U$106)/304.8)&gt;(25.4*1.061231),"28.5",IF(((10000-$C180)/$C180/10000/2*(G$109^2/$U$106)/304.8)&gt;(22.6*1.061231),"25.4",IF(((10000-$C180)/$C180/10000/2*(G$109^2/$U$106)/304.8)&gt;(20.2*1.061231),"22.6",IF(((10000-$C180)/$C180/10000/2*(G$109^2/$U$106)/304.8)&gt;(18*1.061231),"20.2",IF(((10000-$C180)/$C180/10000/2*(G$109^2/$U$106)/304.8)&gt;(16*1.061231),"18.0",IF(((10000-$C180)/$C180/10000/2*(G$109^2/$U$106)/304.8)&gt;(14.3*1.061231),"16.0",IF(((10000-$C180)/$C180/10000/2*(G$109^2/$U$106)/304.8)&gt;(12.7*1.061231),"14.3",IF(((10000-$C180)/$C180/10000/2*(G$109^2/$U$106)/304.8)&gt;(11.3*1.061231),"12.7",IF(((10000-$C180)/$C180/10000/2*(G$109^2/$U$106)/304.8)&gt;(10.1*1.061231),"11.3",IF(((10000-$C180)/$C180/10000/2*(G$109^2/$U$106)/304.8)&gt;(9*1.061231),"10.1",IF(((10000-$C180)/$C180/10000/2*(G$109^2/$U$106)/304.8)&gt;(8*1.061231),"9.0",IF(((10000-$C180)/$C180/10000/2*(G$109^2/$U$106)/304.8)&gt;(7.1*1.061231),"8.0",IF(((10000-$C180)/$C180/10000/2*(G$109^2/$U$106)/304.8)&gt;(6.3*1.061231),"7.1",IF(((10000-$C180)/$C180/10000/2*(G$109^2/$U$106)/304.8)&gt;(5.7*1.061231),"6.3",IF(((10000-$C180)/$C180/10000/2*(G$109^2/$U$106)/304.8)&gt;(5*1.061231),"5.7",IF(((10000-$C180)/$C180/10000/2*(G$109^2/$U$106)/304.8)&gt;(4.5*1.061231),"5.0",IF(((10000-$C180)/$C180/10000/2*(G$109^2/$U$106)/304.8)&gt;(4*1.061231),"4.5",IF(((10000-$C180)/$C180/10000/2*(G$109^2/$U$106)/304.8)&gt;(3.6*1.061231),"4.0",IF(((10000-$C180)/$C180/10000/2*(G$109^2/$U$106)/304.8)&gt;(3.2*1.061231),"3.6",IF(((10000-$C180)/$C180/10000/2*(G$109^2/$U$106)/304.8)&gt;(2.8*1.061231),"3.2",IF(((10000-$C180)/$C180/10000/2*(G$109^2/$U$106)/304.8)&gt;(2.5*1.061231),"2.8",IF(((10000-$C180)/$C180/10000/2*(G$109^2/$U$106)/304.8)&gt;(2.2*1.061231),"2.5",IF(((10000-$C180)/$C180/10000/2*(G$109^2/$U$106)/304.8)&gt;(2*1.061231),"2.2",IF(((10000-$C180)/$C180/10000/2*(G$109^2/$U$106)/304.8)&gt;(1.8*1.061231),"2.0",IF(((10000-$C180)/$C180/10000/2*(G$109^2/$U$106)/304.8)&gt;(1.6*1.061231),"1.8",IF(((10000-$C180)/$C180/10000/2*(G$109^2/$U$106)/304.8)&gt;(1.4*1.061231),"1.6",IF(((10000-$C180)/$C180/10000/2*(G$109^2/$U$106)/304.8)&gt;(1.3*1.061231),"1.4",IF(((10000-$C180)/$C180/10000/2*(G$109^2/$U$106)/304.8)&gt;(1.1*1.061231),"1.3",IF(((10000-$C180)/$C180/10000/2*(G$109^2/$U$106)/304.8)&gt;(1*1.061231),"1.1",(10000-$C180)/$C180/10000/2*(G$109^2/$U$106)/304.8)))))))))))))))))))))))))))))))</f>
        <v>0.84260976557169887</v>
      </c>
      <c r="H180" s="95">
        <f t="shared" si="27"/>
        <v>1.0402589698416036</v>
      </c>
      <c r="I180" s="95" t="str">
        <f t="shared" si="27"/>
        <v>1.3</v>
      </c>
      <c r="J180" s="95" t="str">
        <f t="shared" si="27"/>
        <v>1.6</v>
      </c>
      <c r="K180" s="95" t="str">
        <f t="shared" si="27"/>
        <v>1.8</v>
      </c>
      <c r="L180" s="95" t="str">
        <f t="shared" si="27"/>
        <v>2.0</v>
      </c>
      <c r="M180" s="95" t="str">
        <f t="shared" si="27"/>
        <v>2.5</v>
      </c>
      <c r="N180" s="95" t="str">
        <f t="shared" si="27"/>
        <v>2.8</v>
      </c>
      <c r="O180" s="95" t="str">
        <f t="shared" si="27"/>
        <v>3.2</v>
      </c>
      <c r="P180" s="95" t="str">
        <f t="shared" si="27"/>
        <v>3.2</v>
      </c>
      <c r="Q180" s="95" t="str">
        <f t="shared" ref="Q180:Z189" si="28">IF(((10000-$C180)/$C180/10000/2*(Q$109^2/$U$106)/304.8)&gt;(1.4142*$D$71),"D",IF(((10000-$C180)/$C180/10000/2*(Q$109^2/$U$106)/304.8)&gt;(28.5*1.061231),"32.0",IF(((10000-$C180)/$C180/10000/2*(Q$109^2/$U$106)/304.8)&gt;(25.4*1.061231),"28.5",IF(((10000-$C180)/$C180/10000/2*(Q$109^2/$U$106)/304.8)&gt;(22.6*1.061231),"25.4",IF(((10000-$C180)/$C180/10000/2*(Q$109^2/$U$106)/304.8)&gt;(20.2*1.061231),"22.6",IF(((10000-$C180)/$C180/10000/2*(Q$109^2/$U$106)/304.8)&gt;(18*1.061231),"20.2",IF(((10000-$C180)/$C180/10000/2*(Q$109^2/$U$106)/304.8)&gt;(16*1.061231),"18.0",IF(((10000-$C180)/$C180/10000/2*(Q$109^2/$U$106)/304.8)&gt;(14.3*1.061231),"16.0",IF(((10000-$C180)/$C180/10000/2*(Q$109^2/$U$106)/304.8)&gt;(12.7*1.061231),"14.3",IF(((10000-$C180)/$C180/10000/2*(Q$109^2/$U$106)/304.8)&gt;(11.3*1.061231),"12.7",IF(((10000-$C180)/$C180/10000/2*(Q$109^2/$U$106)/304.8)&gt;(10.1*1.061231),"11.3",IF(((10000-$C180)/$C180/10000/2*(Q$109^2/$U$106)/304.8)&gt;(9*1.061231),"10.1",IF(((10000-$C180)/$C180/10000/2*(Q$109^2/$U$106)/304.8)&gt;(8*1.061231),"9.0",IF(((10000-$C180)/$C180/10000/2*(Q$109^2/$U$106)/304.8)&gt;(7.1*1.061231),"8.0",IF(((10000-$C180)/$C180/10000/2*(Q$109^2/$U$106)/304.8)&gt;(6.3*1.061231),"7.1",IF(((10000-$C180)/$C180/10000/2*(Q$109^2/$U$106)/304.8)&gt;(5.7*1.061231),"6.3",IF(((10000-$C180)/$C180/10000/2*(Q$109^2/$U$106)/304.8)&gt;(5*1.061231),"5.7",IF(((10000-$C180)/$C180/10000/2*(Q$109^2/$U$106)/304.8)&gt;(4.5*1.061231),"5.0",IF(((10000-$C180)/$C180/10000/2*(Q$109^2/$U$106)/304.8)&gt;(4*1.061231),"4.5",IF(((10000-$C180)/$C180/10000/2*(Q$109^2/$U$106)/304.8)&gt;(3.6*1.061231),"4.0",IF(((10000-$C180)/$C180/10000/2*(Q$109^2/$U$106)/304.8)&gt;(3.2*1.061231),"3.6",IF(((10000-$C180)/$C180/10000/2*(Q$109^2/$U$106)/304.8)&gt;(2.8*1.061231),"3.2",IF(((10000-$C180)/$C180/10000/2*(Q$109^2/$U$106)/304.8)&gt;(2.5*1.061231),"2.8",IF(((10000-$C180)/$C180/10000/2*(Q$109^2/$U$106)/304.8)&gt;(2.2*1.061231),"2.5",IF(((10000-$C180)/$C180/10000/2*(Q$109^2/$U$106)/304.8)&gt;(2*1.061231),"2.2",IF(((10000-$C180)/$C180/10000/2*(Q$109^2/$U$106)/304.8)&gt;(1.8*1.061231),"2.0",IF(((10000-$C180)/$C180/10000/2*(Q$109^2/$U$106)/304.8)&gt;(1.6*1.061231),"1.8",IF(((10000-$C180)/$C180/10000/2*(Q$109^2/$U$106)/304.8)&gt;(1.4*1.061231),"1.6",IF(((10000-$C180)/$C180/10000/2*(Q$109^2/$U$106)/304.8)&gt;(1.3*1.061231),"1.4",IF(((10000-$C180)/$C180/10000/2*(Q$109^2/$U$106)/304.8)&gt;(1.1*1.061231),"1.3",IF(((10000-$C180)/$C180/10000/2*(Q$109^2/$U$106)/304.8)&gt;(1*1.061231),"1.1",(10000-$C180)/$C180/10000/2*(Q$109^2/$U$106)/304.8)))))))))))))))))))))))))))))))</f>
        <v>3.6</v>
      </c>
      <c r="R180" s="95" t="str">
        <f t="shared" si="28"/>
        <v>4.0</v>
      </c>
      <c r="S180" s="95" t="str">
        <f t="shared" si="28"/>
        <v>4.5</v>
      </c>
      <c r="T180" s="95" t="str">
        <f t="shared" si="28"/>
        <v>5.0</v>
      </c>
      <c r="U180" s="95" t="str">
        <f t="shared" si="28"/>
        <v>5.7</v>
      </c>
      <c r="V180" s="95" t="str">
        <f t="shared" si="28"/>
        <v>5.7</v>
      </c>
      <c r="W180" s="95" t="str">
        <f t="shared" si="28"/>
        <v>6.3</v>
      </c>
      <c r="X180" s="95" t="str">
        <f t="shared" si="28"/>
        <v>7.1</v>
      </c>
      <c r="Y180" s="95" t="str">
        <f t="shared" si="28"/>
        <v>8.0</v>
      </c>
      <c r="Z180" s="95" t="str">
        <f t="shared" si="28"/>
        <v>8.0</v>
      </c>
      <c r="AA180" s="95" t="str">
        <f t="shared" ref="AA180:AG189" si="29">IF(((10000-$C180)/$C180/10000/2*(AA$109^2/$U$106)/304.8)&gt;(1.4142*$D$71),"D",IF(((10000-$C180)/$C180/10000/2*(AA$109^2/$U$106)/304.8)&gt;(28.5*1.061231),"32.0",IF(((10000-$C180)/$C180/10000/2*(AA$109^2/$U$106)/304.8)&gt;(25.4*1.061231),"28.5",IF(((10000-$C180)/$C180/10000/2*(AA$109^2/$U$106)/304.8)&gt;(22.6*1.061231),"25.4",IF(((10000-$C180)/$C180/10000/2*(AA$109^2/$U$106)/304.8)&gt;(20.2*1.061231),"22.6",IF(((10000-$C180)/$C180/10000/2*(AA$109^2/$U$106)/304.8)&gt;(18*1.061231),"20.2",IF(((10000-$C180)/$C180/10000/2*(AA$109^2/$U$106)/304.8)&gt;(16*1.061231),"18.0",IF(((10000-$C180)/$C180/10000/2*(AA$109^2/$U$106)/304.8)&gt;(14.3*1.061231),"16.0",IF(((10000-$C180)/$C180/10000/2*(AA$109^2/$U$106)/304.8)&gt;(12.7*1.061231),"14.3",IF(((10000-$C180)/$C180/10000/2*(AA$109^2/$U$106)/304.8)&gt;(11.3*1.061231),"12.7",IF(((10000-$C180)/$C180/10000/2*(AA$109^2/$U$106)/304.8)&gt;(10.1*1.061231),"11.3",IF(((10000-$C180)/$C180/10000/2*(AA$109^2/$U$106)/304.8)&gt;(9*1.061231),"10.1",IF(((10000-$C180)/$C180/10000/2*(AA$109^2/$U$106)/304.8)&gt;(8*1.061231),"9.0",IF(((10000-$C180)/$C180/10000/2*(AA$109^2/$U$106)/304.8)&gt;(7.1*1.061231),"8.0",IF(((10000-$C180)/$C180/10000/2*(AA$109^2/$U$106)/304.8)&gt;(6.3*1.061231),"7.1",IF(((10000-$C180)/$C180/10000/2*(AA$109^2/$U$106)/304.8)&gt;(5.7*1.061231),"6.3",IF(((10000-$C180)/$C180/10000/2*(AA$109^2/$U$106)/304.8)&gt;(5*1.061231),"5.7",IF(((10000-$C180)/$C180/10000/2*(AA$109^2/$U$106)/304.8)&gt;(4.5*1.061231),"5.0",IF(((10000-$C180)/$C180/10000/2*(AA$109^2/$U$106)/304.8)&gt;(4*1.061231),"4.5",IF(((10000-$C180)/$C180/10000/2*(AA$109^2/$U$106)/304.8)&gt;(3.6*1.061231),"4.0",IF(((10000-$C180)/$C180/10000/2*(AA$109^2/$U$106)/304.8)&gt;(3.2*1.061231),"3.6",IF(((10000-$C180)/$C180/10000/2*(AA$109^2/$U$106)/304.8)&gt;(2.8*1.061231),"3.2",IF(((10000-$C180)/$C180/10000/2*(AA$109^2/$U$106)/304.8)&gt;(2.5*1.061231),"2.8",IF(((10000-$C180)/$C180/10000/2*(AA$109^2/$U$106)/304.8)&gt;(2.2*1.061231),"2.5",IF(((10000-$C180)/$C180/10000/2*(AA$109^2/$U$106)/304.8)&gt;(2*1.061231),"2.2",IF(((10000-$C180)/$C180/10000/2*(AA$109^2/$U$106)/304.8)&gt;(1.8*1.061231),"2.0",IF(((10000-$C180)/$C180/10000/2*(AA$109^2/$U$106)/304.8)&gt;(1.6*1.061231),"1.8",IF(((10000-$C180)/$C180/10000/2*(AA$109^2/$U$106)/304.8)&gt;(1.4*1.061231),"1.6",IF(((10000-$C180)/$C180/10000/2*(AA$109^2/$U$106)/304.8)&gt;(1.3*1.061231),"1.4",IF(((10000-$C180)/$C180/10000/2*(AA$109^2/$U$106)/304.8)&gt;(1.1*1.061231),"1.3",IF(((10000-$C180)/$C180/10000/2*(AA$109^2/$U$106)/304.8)&gt;(1*1.061231),"1.1",(10000-$C180)/$C180/10000/2*(AA$109^2/$U$106)/304.8)))))))))))))))))))))))))))))))</f>
        <v>9.0</v>
      </c>
      <c r="AB180" s="95" t="str">
        <f t="shared" si="29"/>
        <v>9.0</v>
      </c>
      <c r="AC180" s="95" t="str">
        <f t="shared" si="29"/>
        <v>10.1</v>
      </c>
      <c r="AD180" s="95" t="str">
        <f t="shared" si="29"/>
        <v>10.1</v>
      </c>
      <c r="AE180" s="95" t="str">
        <f t="shared" si="29"/>
        <v>D</v>
      </c>
      <c r="AF180" s="95" t="str">
        <f t="shared" si="29"/>
        <v>D</v>
      </c>
      <c r="AG180" s="95" t="str">
        <f t="shared" si="29"/>
        <v>D</v>
      </c>
      <c r="AH180" s="72"/>
    </row>
    <row r="181" spans="1:34" x14ac:dyDescent="0.4">
      <c r="A181" s="29"/>
      <c r="B181" s="104"/>
      <c r="C181" s="328">
        <f t="shared" si="22"/>
        <v>29.527560000000001</v>
      </c>
      <c r="D181" s="329">
        <f t="shared" si="22"/>
        <v>59.055120000000002</v>
      </c>
      <c r="E181" s="323">
        <f t="shared" si="26"/>
        <v>9</v>
      </c>
      <c r="F181" s="324">
        <v>18</v>
      </c>
      <c r="G181" s="95">
        <f t="shared" si="27"/>
        <v>0.83087267674540743</v>
      </c>
      <c r="H181" s="95">
        <f t="shared" si="27"/>
        <v>1.0257687367227253</v>
      </c>
      <c r="I181" s="95" t="str">
        <f t="shared" si="27"/>
        <v>1.3</v>
      </c>
      <c r="J181" s="95" t="str">
        <f t="shared" si="27"/>
        <v>1.4</v>
      </c>
      <c r="K181" s="95" t="str">
        <f t="shared" si="27"/>
        <v>1.8</v>
      </c>
      <c r="L181" s="95" t="str">
        <f t="shared" si="27"/>
        <v>2.0</v>
      </c>
      <c r="M181" s="95" t="str">
        <f t="shared" si="27"/>
        <v>2.2</v>
      </c>
      <c r="N181" s="95" t="str">
        <f t="shared" si="27"/>
        <v>2.5</v>
      </c>
      <c r="O181" s="95" t="str">
        <f t="shared" si="27"/>
        <v>2.8</v>
      </c>
      <c r="P181" s="95" t="str">
        <f t="shared" si="27"/>
        <v>3.2</v>
      </c>
      <c r="Q181" s="95" t="str">
        <f t="shared" si="28"/>
        <v>3.6</v>
      </c>
      <c r="R181" s="95" t="str">
        <f t="shared" si="28"/>
        <v>4.0</v>
      </c>
      <c r="S181" s="95" t="str">
        <f t="shared" si="28"/>
        <v>4.5</v>
      </c>
      <c r="T181" s="95" t="str">
        <f t="shared" si="28"/>
        <v>5.0</v>
      </c>
      <c r="U181" s="95" t="str">
        <f t="shared" si="28"/>
        <v>5.7</v>
      </c>
      <c r="V181" s="95" t="str">
        <f t="shared" si="28"/>
        <v>5.7</v>
      </c>
      <c r="W181" s="95" t="str">
        <f t="shared" si="28"/>
        <v>6.3</v>
      </c>
      <c r="X181" s="95" t="str">
        <f t="shared" si="28"/>
        <v>7.1</v>
      </c>
      <c r="Y181" s="95" t="str">
        <f t="shared" si="28"/>
        <v>7.1</v>
      </c>
      <c r="Z181" s="95" t="str">
        <f t="shared" si="28"/>
        <v>8.0</v>
      </c>
      <c r="AA181" s="95" t="str">
        <f t="shared" si="29"/>
        <v>9.0</v>
      </c>
      <c r="AB181" s="95" t="str">
        <f t="shared" si="29"/>
        <v>9.0</v>
      </c>
      <c r="AC181" s="95" t="str">
        <f t="shared" si="29"/>
        <v>10.1</v>
      </c>
      <c r="AD181" s="95" t="str">
        <f t="shared" si="29"/>
        <v>10.1</v>
      </c>
      <c r="AE181" s="95" t="str">
        <f t="shared" si="29"/>
        <v>11.3</v>
      </c>
      <c r="AF181" s="95" t="str">
        <f t="shared" si="29"/>
        <v>D</v>
      </c>
      <c r="AG181" s="95" t="str">
        <f t="shared" si="29"/>
        <v>D</v>
      </c>
      <c r="AH181" s="72"/>
    </row>
    <row r="182" spans="1:34" x14ac:dyDescent="0.4">
      <c r="A182" s="29"/>
      <c r="B182" s="104"/>
      <c r="C182" s="328">
        <f t="shared" si="22"/>
        <v>29.937664999999999</v>
      </c>
      <c r="D182" s="329">
        <f t="shared" si="22"/>
        <v>59.875329999999998</v>
      </c>
      <c r="E182" s="323">
        <f t="shared" si="26"/>
        <v>9.125</v>
      </c>
      <c r="F182" s="324">
        <v>18.25</v>
      </c>
      <c r="G182" s="95">
        <f t="shared" si="27"/>
        <v>0.81945715199654934</v>
      </c>
      <c r="H182" s="95">
        <f t="shared" si="27"/>
        <v>1.0116754962920362</v>
      </c>
      <c r="I182" s="95" t="str">
        <f t="shared" si="27"/>
        <v>1.3</v>
      </c>
      <c r="J182" s="95" t="str">
        <f t="shared" si="27"/>
        <v>1.4</v>
      </c>
      <c r="K182" s="95" t="str">
        <f t="shared" si="27"/>
        <v>1.8</v>
      </c>
      <c r="L182" s="95" t="str">
        <f t="shared" si="27"/>
        <v>2.0</v>
      </c>
      <c r="M182" s="95" t="str">
        <f t="shared" si="27"/>
        <v>2.2</v>
      </c>
      <c r="N182" s="95" t="str">
        <f t="shared" si="27"/>
        <v>2.5</v>
      </c>
      <c r="O182" s="95" t="str">
        <f t="shared" si="27"/>
        <v>2.8</v>
      </c>
      <c r="P182" s="95" t="str">
        <f t="shared" si="27"/>
        <v>3.2</v>
      </c>
      <c r="Q182" s="95" t="str">
        <f t="shared" si="28"/>
        <v>3.6</v>
      </c>
      <c r="R182" s="95" t="str">
        <f t="shared" si="28"/>
        <v>4.0</v>
      </c>
      <c r="S182" s="95" t="str">
        <f t="shared" si="28"/>
        <v>4.5</v>
      </c>
      <c r="T182" s="95" t="str">
        <f t="shared" si="28"/>
        <v>5.0</v>
      </c>
      <c r="U182" s="95" t="str">
        <f t="shared" si="28"/>
        <v>5.7</v>
      </c>
      <c r="V182" s="95" t="str">
        <f t="shared" si="28"/>
        <v>5.7</v>
      </c>
      <c r="W182" s="95" t="str">
        <f t="shared" si="28"/>
        <v>6.3</v>
      </c>
      <c r="X182" s="95" t="str">
        <f t="shared" si="28"/>
        <v>7.1</v>
      </c>
      <c r="Y182" s="95" t="str">
        <f t="shared" si="28"/>
        <v>7.1</v>
      </c>
      <c r="Z182" s="95" t="str">
        <f t="shared" si="28"/>
        <v>8.0</v>
      </c>
      <c r="AA182" s="95" t="str">
        <f t="shared" si="29"/>
        <v>9.0</v>
      </c>
      <c r="AB182" s="95" t="str">
        <f t="shared" si="29"/>
        <v>9.0</v>
      </c>
      <c r="AC182" s="95" t="str">
        <f t="shared" si="29"/>
        <v>10.1</v>
      </c>
      <c r="AD182" s="95" t="str">
        <f t="shared" si="29"/>
        <v>10.1</v>
      </c>
      <c r="AE182" s="95" t="str">
        <f t="shared" si="29"/>
        <v>11.3</v>
      </c>
      <c r="AF182" s="95" t="str">
        <f t="shared" si="29"/>
        <v>D</v>
      </c>
      <c r="AG182" s="95" t="str">
        <f t="shared" si="29"/>
        <v>D</v>
      </c>
      <c r="AH182" s="72"/>
    </row>
    <row r="183" spans="1:34" x14ac:dyDescent="0.4">
      <c r="A183" s="29"/>
      <c r="B183" s="104"/>
      <c r="C183" s="328">
        <f t="shared" si="22"/>
        <v>30.347770000000001</v>
      </c>
      <c r="D183" s="329">
        <f t="shared" si="22"/>
        <v>60.695540000000001</v>
      </c>
      <c r="E183" s="323">
        <f t="shared" si="26"/>
        <v>9.25</v>
      </c>
      <c r="F183" s="324">
        <v>18.5</v>
      </c>
      <c r="G183" s="95">
        <f t="shared" si="27"/>
        <v>0.80835015494360574</v>
      </c>
      <c r="H183" s="95">
        <f t="shared" si="27"/>
        <v>0.99796315425136506</v>
      </c>
      <c r="I183" s="95" t="str">
        <f t="shared" si="27"/>
        <v>1.3</v>
      </c>
      <c r="J183" s="95" t="str">
        <f t="shared" si="27"/>
        <v>1.4</v>
      </c>
      <c r="K183" s="95" t="str">
        <f t="shared" si="27"/>
        <v>1.6</v>
      </c>
      <c r="L183" s="95" t="str">
        <f t="shared" si="27"/>
        <v>2.0</v>
      </c>
      <c r="M183" s="95" t="str">
        <f t="shared" si="27"/>
        <v>2.2</v>
      </c>
      <c r="N183" s="95" t="str">
        <f t="shared" si="27"/>
        <v>2.5</v>
      </c>
      <c r="O183" s="95" t="str">
        <f t="shared" si="27"/>
        <v>2.8</v>
      </c>
      <c r="P183" s="95" t="str">
        <f t="shared" si="27"/>
        <v>3.2</v>
      </c>
      <c r="Q183" s="95" t="str">
        <f t="shared" si="28"/>
        <v>3.6</v>
      </c>
      <c r="R183" s="95" t="str">
        <f t="shared" si="28"/>
        <v>4.0</v>
      </c>
      <c r="S183" s="95" t="str">
        <f t="shared" si="28"/>
        <v>4.5</v>
      </c>
      <c r="T183" s="95" t="str">
        <f t="shared" si="28"/>
        <v>5.0</v>
      </c>
      <c r="U183" s="95" t="str">
        <f t="shared" si="28"/>
        <v>5.0</v>
      </c>
      <c r="V183" s="95" t="str">
        <f t="shared" si="28"/>
        <v>5.7</v>
      </c>
      <c r="W183" s="95" t="str">
        <f t="shared" si="28"/>
        <v>6.3</v>
      </c>
      <c r="X183" s="95" t="str">
        <f t="shared" si="28"/>
        <v>7.1</v>
      </c>
      <c r="Y183" s="95" t="str">
        <f t="shared" si="28"/>
        <v>7.1</v>
      </c>
      <c r="Z183" s="95" t="str">
        <f t="shared" si="28"/>
        <v>8.0</v>
      </c>
      <c r="AA183" s="95" t="str">
        <f t="shared" si="29"/>
        <v>8.0</v>
      </c>
      <c r="AB183" s="95" t="str">
        <f t="shared" si="29"/>
        <v>9.0</v>
      </c>
      <c r="AC183" s="95" t="str">
        <f t="shared" si="29"/>
        <v>10.1</v>
      </c>
      <c r="AD183" s="95" t="str">
        <f t="shared" si="29"/>
        <v>10.1</v>
      </c>
      <c r="AE183" s="95" t="str">
        <f t="shared" si="29"/>
        <v>11.3</v>
      </c>
      <c r="AF183" s="95" t="str">
        <f t="shared" si="29"/>
        <v>D</v>
      </c>
      <c r="AG183" s="95" t="str">
        <f t="shared" si="29"/>
        <v>D</v>
      </c>
      <c r="AH183" s="72"/>
    </row>
    <row r="184" spans="1:34" x14ac:dyDescent="0.4">
      <c r="A184" s="29"/>
      <c r="B184" s="104"/>
      <c r="C184" s="328">
        <f t="shared" si="22"/>
        <v>30.757874999999999</v>
      </c>
      <c r="D184" s="329">
        <f t="shared" si="22"/>
        <v>61.515749999999997</v>
      </c>
      <c r="E184" s="323">
        <f t="shared" si="26"/>
        <v>9.375</v>
      </c>
      <c r="F184" s="324">
        <v>18.75</v>
      </c>
      <c r="G184" s="95">
        <f t="shared" si="27"/>
        <v>0.79753934447874097</v>
      </c>
      <c r="H184" s="95">
        <f t="shared" si="27"/>
        <v>0.98461647466511226</v>
      </c>
      <c r="I184" s="95" t="str">
        <f t="shared" si="27"/>
        <v>1.3</v>
      </c>
      <c r="J184" s="95" t="str">
        <f t="shared" si="27"/>
        <v>1.4</v>
      </c>
      <c r="K184" s="95" t="str">
        <f t="shared" si="27"/>
        <v>1.6</v>
      </c>
      <c r="L184" s="95" t="str">
        <f t="shared" si="27"/>
        <v>2.0</v>
      </c>
      <c r="M184" s="95" t="str">
        <f t="shared" si="27"/>
        <v>2.2</v>
      </c>
      <c r="N184" s="95" t="str">
        <f t="shared" si="27"/>
        <v>2.5</v>
      </c>
      <c r="O184" s="95" t="str">
        <f t="shared" si="27"/>
        <v>2.8</v>
      </c>
      <c r="P184" s="95" t="str">
        <f t="shared" si="27"/>
        <v>3.2</v>
      </c>
      <c r="Q184" s="95" t="str">
        <f t="shared" si="28"/>
        <v>3.6</v>
      </c>
      <c r="R184" s="95" t="str">
        <f t="shared" si="28"/>
        <v>4.0</v>
      </c>
      <c r="S184" s="95" t="str">
        <f t="shared" si="28"/>
        <v>4.5</v>
      </c>
      <c r="T184" s="95" t="str">
        <f t="shared" si="28"/>
        <v>4.5</v>
      </c>
      <c r="U184" s="95" t="str">
        <f t="shared" si="28"/>
        <v>5.0</v>
      </c>
      <c r="V184" s="95" t="str">
        <f t="shared" si="28"/>
        <v>5.7</v>
      </c>
      <c r="W184" s="95" t="str">
        <f t="shared" si="28"/>
        <v>6.3</v>
      </c>
      <c r="X184" s="95" t="str">
        <f t="shared" si="28"/>
        <v>6.3</v>
      </c>
      <c r="Y184" s="95" t="str">
        <f t="shared" si="28"/>
        <v>7.1</v>
      </c>
      <c r="Z184" s="95" t="str">
        <f t="shared" si="28"/>
        <v>8.0</v>
      </c>
      <c r="AA184" s="95" t="str">
        <f t="shared" si="29"/>
        <v>8.0</v>
      </c>
      <c r="AB184" s="95" t="str">
        <f t="shared" si="29"/>
        <v>9.0</v>
      </c>
      <c r="AC184" s="95" t="str">
        <f t="shared" si="29"/>
        <v>9.0</v>
      </c>
      <c r="AD184" s="95" t="str">
        <f t="shared" si="29"/>
        <v>10.1</v>
      </c>
      <c r="AE184" s="95" t="str">
        <f t="shared" si="29"/>
        <v>11.3</v>
      </c>
      <c r="AF184" s="95" t="str">
        <f t="shared" si="29"/>
        <v>D</v>
      </c>
      <c r="AG184" s="95" t="str">
        <f t="shared" si="29"/>
        <v>D</v>
      </c>
      <c r="AH184" s="72"/>
    </row>
    <row r="185" spans="1:34" x14ac:dyDescent="0.4">
      <c r="A185" s="29"/>
      <c r="B185" s="104"/>
      <c r="C185" s="328">
        <f t="shared" si="22"/>
        <v>31.16798</v>
      </c>
      <c r="D185" s="329">
        <f t="shared" si="22"/>
        <v>62.33596</v>
      </c>
      <c r="E185" s="323">
        <f t="shared" si="26"/>
        <v>9.5</v>
      </c>
      <c r="F185" s="324">
        <v>19</v>
      </c>
      <c r="G185" s="95">
        <f t="shared" si="27"/>
        <v>0.78701302902610937</v>
      </c>
      <c r="H185" s="95">
        <f t="shared" si="27"/>
        <v>0.97162102348902391</v>
      </c>
      <c r="I185" s="95" t="str">
        <f t="shared" si="27"/>
        <v>1.3</v>
      </c>
      <c r="J185" s="95" t="str">
        <f t="shared" si="27"/>
        <v>1.4</v>
      </c>
      <c r="K185" s="95" t="str">
        <f t="shared" si="27"/>
        <v>1.6</v>
      </c>
      <c r="L185" s="95" t="str">
        <f t="shared" si="27"/>
        <v>1.8</v>
      </c>
      <c r="M185" s="95" t="str">
        <f t="shared" si="27"/>
        <v>2.2</v>
      </c>
      <c r="N185" s="95" t="str">
        <f t="shared" si="27"/>
        <v>2.5</v>
      </c>
      <c r="O185" s="95" t="str">
        <f t="shared" si="27"/>
        <v>2.8</v>
      </c>
      <c r="P185" s="95" t="str">
        <f t="shared" si="27"/>
        <v>3.2</v>
      </c>
      <c r="Q185" s="95" t="str">
        <f t="shared" si="28"/>
        <v>3.6</v>
      </c>
      <c r="R185" s="95" t="str">
        <f t="shared" si="28"/>
        <v>4.0</v>
      </c>
      <c r="S185" s="95" t="str">
        <f t="shared" si="28"/>
        <v>4.5</v>
      </c>
      <c r="T185" s="95" t="str">
        <f t="shared" si="28"/>
        <v>4.5</v>
      </c>
      <c r="U185" s="95" t="str">
        <f t="shared" si="28"/>
        <v>5.0</v>
      </c>
      <c r="V185" s="95" t="str">
        <f t="shared" si="28"/>
        <v>5.7</v>
      </c>
      <c r="W185" s="95" t="str">
        <f t="shared" si="28"/>
        <v>6.3</v>
      </c>
      <c r="X185" s="95" t="str">
        <f t="shared" si="28"/>
        <v>6.3</v>
      </c>
      <c r="Y185" s="95" t="str">
        <f t="shared" si="28"/>
        <v>7.1</v>
      </c>
      <c r="Z185" s="95" t="str">
        <f t="shared" si="28"/>
        <v>8.0</v>
      </c>
      <c r="AA185" s="95" t="str">
        <f t="shared" si="29"/>
        <v>8.0</v>
      </c>
      <c r="AB185" s="95" t="str">
        <f t="shared" si="29"/>
        <v>9.0</v>
      </c>
      <c r="AC185" s="95" t="str">
        <f t="shared" si="29"/>
        <v>9.0</v>
      </c>
      <c r="AD185" s="95" t="str">
        <f t="shared" si="29"/>
        <v>10.1</v>
      </c>
      <c r="AE185" s="95" t="str">
        <f t="shared" si="29"/>
        <v>10.1</v>
      </c>
      <c r="AF185" s="95" t="str">
        <f t="shared" si="29"/>
        <v>11.3</v>
      </c>
      <c r="AG185" s="95" t="str">
        <f t="shared" si="29"/>
        <v>D</v>
      </c>
      <c r="AH185" s="72"/>
    </row>
    <row r="186" spans="1:34" x14ac:dyDescent="0.4">
      <c r="A186" s="29"/>
      <c r="B186" s="104"/>
      <c r="C186" s="328">
        <f t="shared" ref="C186:D189" si="30">E186*3.28084</f>
        <v>31.578085000000002</v>
      </c>
      <c r="D186" s="329">
        <f t="shared" si="30"/>
        <v>63.156170000000003</v>
      </c>
      <c r="E186" s="323">
        <f t="shared" si="26"/>
        <v>9.625</v>
      </c>
      <c r="F186" s="324">
        <v>19.25</v>
      </c>
      <c r="G186" s="95">
        <f t="shared" si="27"/>
        <v>0.77676012436445518</v>
      </c>
      <c r="H186" s="95">
        <f t="shared" si="27"/>
        <v>0.95896311649932742</v>
      </c>
      <c r="I186" s="95" t="str">
        <f t="shared" si="27"/>
        <v>1.1</v>
      </c>
      <c r="J186" s="95" t="str">
        <f t="shared" si="27"/>
        <v>1.4</v>
      </c>
      <c r="K186" s="95" t="str">
        <f t="shared" si="27"/>
        <v>1.6</v>
      </c>
      <c r="L186" s="95" t="str">
        <f t="shared" si="27"/>
        <v>1.8</v>
      </c>
      <c r="M186" s="95" t="str">
        <f t="shared" si="27"/>
        <v>2.2</v>
      </c>
      <c r="N186" s="95" t="str">
        <f t="shared" si="27"/>
        <v>2.5</v>
      </c>
      <c r="O186" s="95" t="str">
        <f t="shared" si="27"/>
        <v>2.8</v>
      </c>
      <c r="P186" s="95" t="str">
        <f t="shared" si="27"/>
        <v>3.2</v>
      </c>
      <c r="Q186" s="95" t="str">
        <f t="shared" si="28"/>
        <v>3.6</v>
      </c>
      <c r="R186" s="95" t="str">
        <f t="shared" si="28"/>
        <v>4.0</v>
      </c>
      <c r="S186" s="95" t="str">
        <f t="shared" si="28"/>
        <v>4.0</v>
      </c>
      <c r="T186" s="95" t="str">
        <f t="shared" si="28"/>
        <v>4.5</v>
      </c>
      <c r="U186" s="95" t="str">
        <f t="shared" si="28"/>
        <v>5.0</v>
      </c>
      <c r="V186" s="95" t="str">
        <f t="shared" si="28"/>
        <v>5.7</v>
      </c>
      <c r="W186" s="95" t="str">
        <f t="shared" si="28"/>
        <v>5.7</v>
      </c>
      <c r="X186" s="95" t="str">
        <f t="shared" si="28"/>
        <v>6.3</v>
      </c>
      <c r="Y186" s="95" t="str">
        <f t="shared" si="28"/>
        <v>7.1</v>
      </c>
      <c r="Z186" s="95" t="str">
        <f t="shared" si="28"/>
        <v>7.1</v>
      </c>
      <c r="AA186" s="95" t="str">
        <f t="shared" si="29"/>
        <v>8.0</v>
      </c>
      <c r="AB186" s="95" t="str">
        <f t="shared" si="29"/>
        <v>9.0</v>
      </c>
      <c r="AC186" s="95" t="str">
        <f t="shared" si="29"/>
        <v>9.0</v>
      </c>
      <c r="AD186" s="95" t="str">
        <f t="shared" si="29"/>
        <v>10.1</v>
      </c>
      <c r="AE186" s="95" t="str">
        <f t="shared" si="29"/>
        <v>10.1</v>
      </c>
      <c r="AF186" s="95" t="str">
        <f t="shared" si="29"/>
        <v>11.3</v>
      </c>
      <c r="AG186" s="95" t="str">
        <f t="shared" si="29"/>
        <v>D</v>
      </c>
      <c r="AH186" s="72"/>
    </row>
    <row r="187" spans="1:34" x14ac:dyDescent="0.4">
      <c r="A187" s="29"/>
      <c r="B187" s="104"/>
      <c r="C187" s="328">
        <f t="shared" si="30"/>
        <v>31.988189999999999</v>
      </c>
      <c r="D187" s="329">
        <f t="shared" si="30"/>
        <v>63.976379999999999</v>
      </c>
      <c r="E187" s="323">
        <f t="shared" si="26"/>
        <v>9.75</v>
      </c>
      <c r="F187" s="324">
        <v>19.5</v>
      </c>
      <c r="G187" s="95">
        <f t="shared" si="27"/>
        <v>0.76677011469412548</v>
      </c>
      <c r="H187" s="95">
        <f t="shared" si="27"/>
        <v>0.94662977122731551</v>
      </c>
      <c r="I187" s="95" t="str">
        <f t="shared" si="27"/>
        <v>1.1</v>
      </c>
      <c r="J187" s="95" t="str">
        <f t="shared" si="27"/>
        <v>1.3</v>
      </c>
      <c r="K187" s="95" t="str">
        <f t="shared" si="27"/>
        <v>1.6</v>
      </c>
      <c r="L187" s="95" t="str">
        <f t="shared" si="27"/>
        <v>1.8</v>
      </c>
      <c r="M187" s="95" t="str">
        <f t="shared" si="27"/>
        <v>2.2</v>
      </c>
      <c r="N187" s="95" t="str">
        <f t="shared" si="27"/>
        <v>2.5</v>
      </c>
      <c r="O187" s="95" t="str">
        <f t="shared" si="27"/>
        <v>2.8</v>
      </c>
      <c r="P187" s="95" t="str">
        <f t="shared" si="27"/>
        <v>3.2</v>
      </c>
      <c r="Q187" s="95" t="str">
        <f t="shared" si="28"/>
        <v>3.6</v>
      </c>
      <c r="R187" s="95" t="str">
        <f t="shared" si="28"/>
        <v>3.6</v>
      </c>
      <c r="S187" s="95" t="str">
        <f t="shared" si="28"/>
        <v>4.0</v>
      </c>
      <c r="T187" s="95" t="str">
        <f t="shared" si="28"/>
        <v>4.5</v>
      </c>
      <c r="U187" s="95" t="str">
        <f t="shared" si="28"/>
        <v>5.0</v>
      </c>
      <c r="V187" s="95" t="str">
        <f t="shared" si="28"/>
        <v>5.7</v>
      </c>
      <c r="W187" s="95" t="str">
        <f t="shared" si="28"/>
        <v>5.7</v>
      </c>
      <c r="X187" s="95" t="str">
        <f t="shared" si="28"/>
        <v>6.3</v>
      </c>
      <c r="Y187" s="95" t="str">
        <f t="shared" si="28"/>
        <v>7.1</v>
      </c>
      <c r="Z187" s="95" t="str">
        <f t="shared" si="28"/>
        <v>7.1</v>
      </c>
      <c r="AA187" s="95" t="str">
        <f t="shared" si="29"/>
        <v>8.0</v>
      </c>
      <c r="AB187" s="95" t="str">
        <f t="shared" si="29"/>
        <v>9.0</v>
      </c>
      <c r="AC187" s="95" t="str">
        <f t="shared" si="29"/>
        <v>9.0</v>
      </c>
      <c r="AD187" s="95" t="str">
        <f t="shared" si="29"/>
        <v>10.1</v>
      </c>
      <c r="AE187" s="95" t="str">
        <f t="shared" si="29"/>
        <v>10.1</v>
      </c>
      <c r="AF187" s="95" t="str">
        <f t="shared" si="29"/>
        <v>11.3</v>
      </c>
      <c r="AG187" s="95" t="str">
        <f t="shared" si="29"/>
        <v>D</v>
      </c>
      <c r="AH187" s="72"/>
    </row>
    <row r="188" spans="1:34" x14ac:dyDescent="0.4">
      <c r="A188" s="29"/>
      <c r="B188" s="104"/>
      <c r="C188" s="328">
        <f t="shared" si="30"/>
        <v>32.398294999999997</v>
      </c>
      <c r="D188" s="329">
        <f t="shared" si="30"/>
        <v>64.796589999999995</v>
      </c>
      <c r="E188" s="323">
        <f t="shared" si="26"/>
        <v>9.875</v>
      </c>
      <c r="F188" s="324">
        <v>19.75</v>
      </c>
      <c r="G188" s="95">
        <f t="shared" si="27"/>
        <v>0.75703301666101941</v>
      </c>
      <c r="H188" s="95">
        <f t="shared" si="27"/>
        <v>0.93460866254446828</v>
      </c>
      <c r="I188" s="95" t="str">
        <f t="shared" si="27"/>
        <v>1.1</v>
      </c>
      <c r="J188" s="95" t="str">
        <f t="shared" si="27"/>
        <v>1.3</v>
      </c>
      <c r="K188" s="95" t="str">
        <f t="shared" si="27"/>
        <v>1.6</v>
      </c>
      <c r="L188" s="95" t="str">
        <f t="shared" si="27"/>
        <v>1.8</v>
      </c>
      <c r="M188" s="95" t="str">
        <f t="shared" si="27"/>
        <v>2.0</v>
      </c>
      <c r="N188" s="95" t="str">
        <f t="shared" si="27"/>
        <v>2.5</v>
      </c>
      <c r="O188" s="95" t="str">
        <f t="shared" si="27"/>
        <v>2.8</v>
      </c>
      <c r="P188" s="95" t="str">
        <f t="shared" si="27"/>
        <v>3.2</v>
      </c>
      <c r="Q188" s="95" t="str">
        <f t="shared" si="28"/>
        <v>3.2</v>
      </c>
      <c r="R188" s="95" t="str">
        <f t="shared" si="28"/>
        <v>3.6</v>
      </c>
      <c r="S188" s="95" t="str">
        <f t="shared" si="28"/>
        <v>4.0</v>
      </c>
      <c r="T188" s="95" t="str">
        <f t="shared" si="28"/>
        <v>4.5</v>
      </c>
      <c r="U188" s="95" t="str">
        <f t="shared" si="28"/>
        <v>5.0</v>
      </c>
      <c r="V188" s="95" t="str">
        <f t="shared" si="28"/>
        <v>5.7</v>
      </c>
      <c r="W188" s="95" t="str">
        <f t="shared" si="28"/>
        <v>5.7</v>
      </c>
      <c r="X188" s="95" t="str">
        <f t="shared" si="28"/>
        <v>6.3</v>
      </c>
      <c r="Y188" s="95" t="str">
        <f t="shared" si="28"/>
        <v>7.1</v>
      </c>
      <c r="Z188" s="95" t="str">
        <f t="shared" si="28"/>
        <v>7.1</v>
      </c>
      <c r="AA188" s="95" t="str">
        <f t="shared" si="29"/>
        <v>8.0</v>
      </c>
      <c r="AB188" s="95" t="str">
        <f t="shared" si="29"/>
        <v>8.0</v>
      </c>
      <c r="AC188" s="95" t="str">
        <f t="shared" si="29"/>
        <v>9.0</v>
      </c>
      <c r="AD188" s="95" t="str">
        <f t="shared" si="29"/>
        <v>10.1</v>
      </c>
      <c r="AE188" s="95" t="str">
        <f t="shared" si="29"/>
        <v>10.1</v>
      </c>
      <c r="AF188" s="95" t="str">
        <f t="shared" si="29"/>
        <v>11.3</v>
      </c>
      <c r="AG188" s="95" t="str">
        <f t="shared" si="29"/>
        <v>D</v>
      </c>
      <c r="AH188" s="72"/>
    </row>
    <row r="189" spans="1:34" ht="15" thickBot="1" x14ac:dyDescent="0.45">
      <c r="A189" s="29"/>
      <c r="B189" s="104"/>
      <c r="C189" s="330">
        <f t="shared" si="30"/>
        <v>32.808399999999999</v>
      </c>
      <c r="D189" s="331">
        <f t="shared" si="30"/>
        <v>65.616799999999998</v>
      </c>
      <c r="E189" s="323">
        <f t="shared" si="26"/>
        <v>10</v>
      </c>
      <c r="F189" s="324">
        <v>20</v>
      </c>
      <c r="G189" s="95">
        <f t="shared" si="27"/>
        <v>0.74753934607874106</v>
      </c>
      <c r="H189" s="95">
        <f t="shared" si="27"/>
        <v>0.92288808157869262</v>
      </c>
      <c r="I189" s="95" t="str">
        <f t="shared" si="27"/>
        <v>1.1</v>
      </c>
      <c r="J189" s="95" t="str">
        <f t="shared" si="27"/>
        <v>1.3</v>
      </c>
      <c r="K189" s="95" t="str">
        <f t="shared" si="27"/>
        <v>1.6</v>
      </c>
      <c r="L189" s="95" t="str">
        <f t="shared" si="27"/>
        <v>1.8</v>
      </c>
      <c r="M189" s="95" t="str">
        <f t="shared" si="27"/>
        <v>2.0</v>
      </c>
      <c r="N189" s="95" t="str">
        <f t="shared" si="27"/>
        <v>2.5</v>
      </c>
      <c r="O189" s="95" t="str">
        <f t="shared" si="27"/>
        <v>2.8</v>
      </c>
      <c r="P189" s="95" t="str">
        <f t="shared" si="27"/>
        <v>3.2</v>
      </c>
      <c r="Q189" s="95" t="str">
        <f t="shared" si="28"/>
        <v>3.2</v>
      </c>
      <c r="R189" s="95" t="str">
        <f t="shared" si="28"/>
        <v>3.6</v>
      </c>
      <c r="S189" s="95" t="str">
        <f t="shared" si="28"/>
        <v>4.0</v>
      </c>
      <c r="T189" s="95" t="str">
        <f t="shared" si="28"/>
        <v>4.5</v>
      </c>
      <c r="U189" s="95" t="str">
        <f t="shared" si="28"/>
        <v>5.0</v>
      </c>
      <c r="V189" s="95" t="str">
        <f t="shared" si="28"/>
        <v>5.7</v>
      </c>
      <c r="W189" s="95" t="str">
        <f t="shared" si="28"/>
        <v>5.7</v>
      </c>
      <c r="X189" s="95" t="str">
        <f t="shared" si="28"/>
        <v>6.3</v>
      </c>
      <c r="Y189" s="95" t="str">
        <f t="shared" si="28"/>
        <v>7.1</v>
      </c>
      <c r="Z189" s="95" t="str">
        <f t="shared" si="28"/>
        <v>7.1</v>
      </c>
      <c r="AA189" s="95" t="str">
        <f t="shared" si="29"/>
        <v>8.0</v>
      </c>
      <c r="AB189" s="95" t="str">
        <f t="shared" si="29"/>
        <v>8.0</v>
      </c>
      <c r="AC189" s="95" t="str">
        <f t="shared" si="29"/>
        <v>9.0</v>
      </c>
      <c r="AD189" s="95" t="str">
        <f t="shared" si="29"/>
        <v>9.0</v>
      </c>
      <c r="AE189" s="95" t="str">
        <f t="shared" si="29"/>
        <v>10.1</v>
      </c>
      <c r="AF189" s="95" t="str">
        <f t="shared" si="29"/>
        <v>10.1</v>
      </c>
      <c r="AG189" s="95" t="str">
        <f t="shared" si="29"/>
        <v>D</v>
      </c>
      <c r="AH189" s="72"/>
    </row>
    <row r="190" spans="1:34" ht="15" thickBot="1" x14ac:dyDescent="0.45">
      <c r="A190" s="29"/>
      <c r="B190" s="104"/>
      <c r="C190" s="332" t="s">
        <v>41</v>
      </c>
      <c r="D190" s="333" t="s">
        <v>42</v>
      </c>
      <c r="E190" s="325" t="s">
        <v>41</v>
      </c>
      <c r="F190" s="326" t="s">
        <v>42</v>
      </c>
      <c r="G190" s="327">
        <f>G$109</f>
        <v>9</v>
      </c>
      <c r="H190" s="327">
        <f t="shared" ref="H190:AG190" si="31">H$109</f>
        <v>10</v>
      </c>
      <c r="I190" s="327">
        <f t="shared" si="31"/>
        <v>11</v>
      </c>
      <c r="J190" s="327">
        <f t="shared" si="31"/>
        <v>12</v>
      </c>
      <c r="K190" s="327">
        <f t="shared" si="31"/>
        <v>13</v>
      </c>
      <c r="L190" s="327">
        <f t="shared" si="31"/>
        <v>14</v>
      </c>
      <c r="M190" s="327">
        <f t="shared" si="31"/>
        <v>15</v>
      </c>
      <c r="N190" s="327">
        <f t="shared" si="31"/>
        <v>16</v>
      </c>
      <c r="O190" s="327">
        <f t="shared" si="31"/>
        <v>17</v>
      </c>
      <c r="P190" s="327">
        <f t="shared" si="31"/>
        <v>18</v>
      </c>
      <c r="Q190" s="327">
        <f t="shared" si="31"/>
        <v>19</v>
      </c>
      <c r="R190" s="327">
        <f t="shared" si="31"/>
        <v>20</v>
      </c>
      <c r="S190" s="327">
        <f t="shared" si="31"/>
        <v>21</v>
      </c>
      <c r="T190" s="327">
        <f t="shared" si="31"/>
        <v>22</v>
      </c>
      <c r="U190" s="327">
        <f t="shared" si="31"/>
        <v>23</v>
      </c>
      <c r="V190" s="327">
        <f t="shared" si="31"/>
        <v>24</v>
      </c>
      <c r="W190" s="327">
        <f t="shared" si="31"/>
        <v>25</v>
      </c>
      <c r="X190" s="327">
        <f t="shared" si="31"/>
        <v>26</v>
      </c>
      <c r="Y190" s="327">
        <f t="shared" si="31"/>
        <v>27</v>
      </c>
      <c r="Z190" s="327">
        <f t="shared" si="31"/>
        <v>28</v>
      </c>
      <c r="AA190" s="327">
        <f t="shared" si="31"/>
        <v>29</v>
      </c>
      <c r="AB190" s="327">
        <f t="shared" si="31"/>
        <v>30</v>
      </c>
      <c r="AC190" s="327">
        <f t="shared" si="31"/>
        <v>31</v>
      </c>
      <c r="AD190" s="327">
        <f t="shared" si="31"/>
        <v>32</v>
      </c>
      <c r="AE190" s="327">
        <f t="shared" si="31"/>
        <v>33</v>
      </c>
      <c r="AF190" s="327">
        <f t="shared" si="31"/>
        <v>34</v>
      </c>
      <c r="AG190" s="327">
        <f t="shared" si="31"/>
        <v>35</v>
      </c>
      <c r="AH190" s="72"/>
    </row>
    <row r="191" spans="1:34" ht="15" customHeight="1" thickBot="1" x14ac:dyDescent="0.45">
      <c r="A191" s="29"/>
      <c r="B191" s="104"/>
      <c r="C191" s="22" t="s">
        <v>44</v>
      </c>
      <c r="D191" s="22" t="s">
        <v>44</v>
      </c>
      <c r="E191" s="90" t="s">
        <v>40</v>
      </c>
      <c r="F191" s="91" t="s">
        <v>40</v>
      </c>
      <c r="G191" s="111" t="s">
        <v>43</v>
      </c>
      <c r="H191" s="112"/>
      <c r="I191" s="112"/>
      <c r="J191" s="112"/>
      <c r="K191" s="112"/>
      <c r="L191" s="112"/>
      <c r="M191" s="112"/>
      <c r="N191" s="112"/>
      <c r="O191" s="112"/>
      <c r="P191" s="112"/>
      <c r="Q191" s="112"/>
      <c r="R191" s="112"/>
      <c r="S191" s="112"/>
      <c r="T191" s="112"/>
      <c r="U191" s="112"/>
      <c r="V191" s="112"/>
      <c r="W191" s="112"/>
      <c r="X191" s="112"/>
      <c r="Y191" s="112"/>
      <c r="Z191" s="112"/>
      <c r="AA191" s="112"/>
      <c r="AB191" s="112"/>
      <c r="AC191" s="112"/>
      <c r="AD191" s="112"/>
      <c r="AE191" s="112"/>
      <c r="AF191" s="112"/>
      <c r="AG191" s="113"/>
      <c r="AH191" s="72"/>
    </row>
    <row r="192" spans="1:34" ht="5.6" customHeight="1" thickBot="1" x14ac:dyDescent="0.45">
      <c r="A192" s="29"/>
      <c r="B192" s="104"/>
      <c r="C192" s="9"/>
      <c r="D192" s="9"/>
      <c r="E192" s="102"/>
      <c r="F192" s="102"/>
      <c r="G192" s="105"/>
      <c r="I192" s="105"/>
      <c r="J192" s="105"/>
      <c r="K192" s="105"/>
      <c r="L192" s="105"/>
      <c r="M192" s="105"/>
      <c r="N192" s="105"/>
      <c r="O192" s="105"/>
      <c r="P192" s="105"/>
      <c r="Q192" s="105"/>
      <c r="R192" s="105"/>
      <c r="S192" s="105"/>
      <c r="T192" s="105"/>
      <c r="U192" s="105"/>
      <c r="V192" s="105"/>
      <c r="W192" s="105"/>
      <c r="X192" s="105"/>
      <c r="Y192" s="105"/>
      <c r="Z192" s="105"/>
      <c r="AA192" s="105"/>
      <c r="AB192" s="105"/>
      <c r="AC192" s="105"/>
      <c r="AD192" s="105"/>
      <c r="AE192" s="105"/>
      <c r="AF192" s="105"/>
      <c r="AG192" s="105"/>
      <c r="AH192" s="72"/>
    </row>
    <row r="193" spans="1:35" ht="15.45" customHeight="1" thickBot="1" x14ac:dyDescent="0.45">
      <c r="A193" s="29"/>
      <c r="B193" s="104"/>
      <c r="C193" s="109"/>
      <c r="AE193" s="191" t="s">
        <v>386</v>
      </c>
      <c r="AF193" s="53">
        <f>$D$95</f>
        <v>5.4000000000000003E-3</v>
      </c>
      <c r="AG193" s="114" t="s">
        <v>50</v>
      </c>
      <c r="AH193" s="72"/>
    </row>
    <row r="194" spans="1:35" ht="15.45" customHeight="1" x14ac:dyDescent="0.4">
      <c r="A194" s="29"/>
      <c r="B194" s="104"/>
      <c r="C194" s="109"/>
      <c r="F194" s="115" t="s">
        <v>54</v>
      </c>
      <c r="AF194" s="107"/>
      <c r="AG194" s="106"/>
      <c r="AH194" s="72"/>
    </row>
    <row r="195" spans="1:35" ht="15.45" customHeight="1" x14ac:dyDescent="0.4">
      <c r="A195" s="29"/>
      <c r="B195" s="104"/>
      <c r="C195" s="109"/>
      <c r="F195" s="115" t="s">
        <v>52</v>
      </c>
      <c r="AF195" s="107"/>
      <c r="AG195" s="106"/>
      <c r="AH195" s="72"/>
    </row>
    <row r="196" spans="1:35" ht="15.45" customHeight="1" x14ac:dyDescent="0.4">
      <c r="A196" s="29"/>
      <c r="B196" s="104"/>
      <c r="C196" s="109"/>
      <c r="F196" s="115" t="s">
        <v>53</v>
      </c>
      <c r="AF196" s="107"/>
      <c r="AG196" s="106"/>
      <c r="AH196" s="72"/>
    </row>
    <row r="197" spans="1:35" ht="15.45" customHeight="1" x14ac:dyDescent="0.4">
      <c r="A197" s="29"/>
      <c r="B197" s="104"/>
      <c r="C197" s="109"/>
      <c r="F197" s="115"/>
      <c r="G197" s="41" t="s">
        <v>57</v>
      </c>
      <c r="AF197" s="107"/>
      <c r="AG197" s="106"/>
      <c r="AH197" s="72"/>
    </row>
    <row r="198" spans="1:35" ht="7.3" customHeight="1" x14ac:dyDescent="0.4">
      <c r="A198" s="29"/>
      <c r="B198" s="104"/>
      <c r="C198" s="109"/>
      <c r="AE198" s="107"/>
      <c r="AF198" s="36"/>
      <c r="AH198" s="72"/>
    </row>
    <row r="199" spans="1:35" x14ac:dyDescent="0.4">
      <c r="A199" s="29"/>
      <c r="B199" s="104"/>
      <c r="C199" s="109"/>
      <c r="D199" t="s">
        <v>55</v>
      </c>
      <c r="AH199" s="72"/>
    </row>
    <row r="200" spans="1:35" x14ac:dyDescent="0.4">
      <c r="A200" s="29"/>
      <c r="B200" s="104"/>
      <c r="C200" s="109"/>
      <c r="D200" t="s">
        <v>538</v>
      </c>
      <c r="AH200" s="72"/>
    </row>
    <row r="201" spans="1:35" x14ac:dyDescent="0.4">
      <c r="A201" s="29"/>
      <c r="B201" s="104"/>
      <c r="C201" s="109"/>
      <c r="D201" t="s">
        <v>56</v>
      </c>
      <c r="AH201" s="72"/>
    </row>
    <row r="202" spans="1:35" ht="6.9" customHeight="1" thickBot="1" x14ac:dyDescent="0.45">
      <c r="A202" s="29"/>
      <c r="B202" s="108"/>
      <c r="C202" s="110"/>
      <c r="D202" s="73"/>
      <c r="E202" s="73"/>
      <c r="F202" s="73"/>
      <c r="G202" s="73"/>
      <c r="H202" s="73"/>
      <c r="I202" s="73"/>
      <c r="J202" s="73"/>
      <c r="K202" s="73"/>
      <c r="L202" s="73"/>
      <c r="M202" s="73"/>
      <c r="N202" s="73"/>
      <c r="O202" s="73"/>
      <c r="P202" s="73"/>
      <c r="Q202" s="73"/>
      <c r="R202" s="73"/>
      <c r="S202" s="73"/>
      <c r="T202" s="73"/>
      <c r="U202" s="73"/>
      <c r="V202" s="73"/>
      <c r="W202" s="73"/>
      <c r="X202" s="73"/>
      <c r="Y202" s="73"/>
      <c r="Z202" s="73"/>
      <c r="AA202" s="73"/>
      <c r="AB202" s="73"/>
      <c r="AC202" s="73"/>
      <c r="AD202" s="73"/>
      <c r="AE202" s="73"/>
      <c r="AF202" s="73"/>
      <c r="AG202" s="73"/>
      <c r="AH202" s="74"/>
    </row>
    <row r="203" spans="1:35" x14ac:dyDescent="0.4">
      <c r="C203" s="3"/>
      <c r="D203" s="60"/>
      <c r="H203" s="162"/>
      <c r="AH203" s="88"/>
      <c r="AI203" s="50"/>
    </row>
    <row r="204" spans="1:35" x14ac:dyDescent="0.4">
      <c r="C204" s="3"/>
      <c r="D204" s="60"/>
      <c r="H204" s="162"/>
      <c r="AH204" s="88"/>
      <c r="AI204" s="50"/>
    </row>
    <row r="205" spans="1:35" ht="7.75" customHeight="1" x14ac:dyDescent="0.4">
      <c r="C205" s="82"/>
      <c r="D205" s="83"/>
      <c r="E205" s="82"/>
      <c r="F205" s="82"/>
      <c r="G205" s="82"/>
      <c r="H205" s="82"/>
      <c r="I205" s="82"/>
      <c r="J205" s="82"/>
      <c r="K205" s="82"/>
      <c r="L205" s="82"/>
      <c r="M205" s="82"/>
      <c r="N205" s="82"/>
      <c r="O205" s="82"/>
      <c r="P205" s="82"/>
      <c r="Q205" s="82"/>
      <c r="R205" s="82"/>
      <c r="S205" s="82"/>
      <c r="T205" s="82"/>
      <c r="U205" s="82"/>
      <c r="V205" s="82"/>
      <c r="W205" s="82"/>
      <c r="X205" s="82"/>
      <c r="Y205" s="82"/>
      <c r="Z205" s="82"/>
      <c r="AA205" s="82"/>
      <c r="AB205" s="82"/>
      <c r="AC205" s="82"/>
      <c r="AD205" s="82"/>
      <c r="AE205" s="82"/>
      <c r="AF205" s="82"/>
      <c r="AG205" s="82"/>
      <c r="AH205" s="82"/>
    </row>
    <row r="206" spans="1:35" ht="15" customHeight="1" x14ac:dyDescent="0.45">
      <c r="C206" s="47"/>
      <c r="D206" s="60"/>
      <c r="AH206" s="88"/>
      <c r="AI206" s="50"/>
    </row>
    <row r="207" spans="1:35" ht="23.15" x14ac:dyDescent="0.4">
      <c r="A207" s="29"/>
      <c r="B207" s="29"/>
      <c r="C207" s="153" t="s">
        <v>587</v>
      </c>
    </row>
    <row r="208" spans="1:35" ht="6" customHeight="1" x14ac:dyDescent="0.4">
      <c r="A208" s="29"/>
      <c r="B208" s="29"/>
      <c r="C208" s="153"/>
    </row>
    <row r="209" spans="1:35" ht="15" customHeight="1" x14ac:dyDescent="0.4">
      <c r="C209" s="423" t="s">
        <v>586</v>
      </c>
      <c r="D209" s="60"/>
      <c r="AH209" s="88"/>
      <c r="AI209" s="50"/>
    </row>
    <row r="210" spans="1:35" ht="7.85" customHeight="1" x14ac:dyDescent="0.4">
      <c r="C210" s="424"/>
      <c r="D210" s="60"/>
      <c r="AH210" s="88"/>
      <c r="AI210" s="50"/>
    </row>
    <row r="211" spans="1:35" ht="16.3" customHeight="1" x14ac:dyDescent="0.4">
      <c r="A211" s="29"/>
      <c r="B211" s="29"/>
      <c r="C211" s="422" t="s">
        <v>585</v>
      </c>
      <c r="W211" s="6"/>
    </row>
    <row r="212" spans="1:35" ht="10.3" customHeight="1" x14ac:dyDescent="0.4">
      <c r="C212" s="424"/>
      <c r="D212" s="60"/>
      <c r="AH212" s="88"/>
      <c r="AI212" s="50"/>
    </row>
    <row r="213" spans="1:35" ht="15" customHeight="1" x14ac:dyDescent="0.4">
      <c r="C213" s="425" t="s">
        <v>588</v>
      </c>
      <c r="D213" s="60"/>
      <c r="AH213" s="88"/>
      <c r="AI213" s="50"/>
    </row>
    <row r="214" spans="1:35" ht="15" customHeight="1" thickBot="1" x14ac:dyDescent="0.55000000000000004">
      <c r="C214" s="399"/>
      <c r="D214" s="60"/>
      <c r="AH214" s="88"/>
      <c r="AI214" s="50"/>
    </row>
    <row r="215" spans="1:35" ht="18" customHeight="1" thickBot="1" x14ac:dyDescent="0.55000000000000004">
      <c r="C215" s="399"/>
      <c r="D215" s="402"/>
      <c r="E215" s="76"/>
      <c r="F215" s="403" t="s">
        <v>582</v>
      </c>
      <c r="G215" s="200">
        <f>$D$71</f>
        <v>7.97736791177622</v>
      </c>
      <c r="AH215" s="88"/>
      <c r="AI215" s="50"/>
    </row>
    <row r="216" spans="1:35" ht="18" customHeight="1" thickBot="1" x14ac:dyDescent="0.55000000000000004">
      <c r="C216" s="399"/>
      <c r="D216" s="407"/>
      <c r="E216" s="406"/>
      <c r="F216" s="408" t="s">
        <v>583</v>
      </c>
      <c r="G216" s="57">
        <f>$D$95</f>
        <v>5.4000000000000003E-3</v>
      </c>
      <c r="AH216" s="88"/>
      <c r="AI216" s="50"/>
    </row>
    <row r="217" spans="1:35" ht="16.75" customHeight="1" x14ac:dyDescent="0.4">
      <c r="A217" s="29"/>
      <c r="B217" s="29"/>
      <c r="C217" s="363"/>
      <c r="D217" s="416" t="s">
        <v>579</v>
      </c>
      <c r="E217" s="418" t="s">
        <v>580</v>
      </c>
      <c r="F217" s="400" t="s">
        <v>42</v>
      </c>
      <c r="W217" s="6"/>
    </row>
    <row r="218" spans="1:35" ht="15.45" customHeight="1" thickBot="1" x14ac:dyDescent="0.45">
      <c r="A218" s="29"/>
      <c r="B218" s="29"/>
      <c r="C218" s="362"/>
      <c r="D218" s="417" t="s">
        <v>581</v>
      </c>
      <c r="E218" s="426" t="s">
        <v>40</v>
      </c>
      <c r="F218" s="409" t="s">
        <v>40</v>
      </c>
      <c r="W218" s="6"/>
    </row>
    <row r="219" spans="1:35" ht="15" customHeight="1" x14ac:dyDescent="0.45">
      <c r="C219" s="47"/>
      <c r="D219" s="419">
        <v>9</v>
      </c>
      <c r="E219" s="410">
        <f>0.5*F219</f>
        <v>0.94015972222222222</v>
      </c>
      <c r="F219" s="411">
        <f>D219^2/($G$215*$G$216)/1000</f>
        <v>1.8803194444444444</v>
      </c>
      <c r="AH219" s="88"/>
      <c r="AI219" s="50"/>
    </row>
    <row r="220" spans="1:35" ht="15" customHeight="1" x14ac:dyDescent="0.45">
      <c r="C220" s="47"/>
      <c r="D220" s="420">
        <v>10</v>
      </c>
      <c r="E220" s="412">
        <f t="shared" ref="E220:E245" si="32">0.5*F220</f>
        <v>1.1606910150891632</v>
      </c>
      <c r="F220" s="413">
        <f t="shared" ref="F220:F245" si="33">D220^2/($G$215*$G$216)/1000</f>
        <v>2.3213820301783263</v>
      </c>
      <c r="AH220" s="88"/>
      <c r="AI220" s="50"/>
    </row>
    <row r="221" spans="1:35" ht="15" customHeight="1" x14ac:dyDescent="0.45">
      <c r="C221" s="47"/>
      <c r="D221" s="420">
        <v>11</v>
      </c>
      <c r="E221" s="412">
        <f t="shared" si="32"/>
        <v>1.4044361282578874</v>
      </c>
      <c r="F221" s="413">
        <f t="shared" si="33"/>
        <v>2.8088722565157749</v>
      </c>
      <c r="AH221" s="88"/>
      <c r="AI221" s="50"/>
    </row>
    <row r="222" spans="1:35" ht="15" customHeight="1" x14ac:dyDescent="0.45">
      <c r="C222" s="47"/>
      <c r="D222" s="420">
        <v>12</v>
      </c>
      <c r="E222" s="412">
        <f t="shared" si="32"/>
        <v>1.671395061728395</v>
      </c>
      <c r="F222" s="413">
        <f t="shared" si="33"/>
        <v>3.3427901234567901</v>
      </c>
      <c r="AH222" s="88"/>
      <c r="AI222" s="50"/>
    </row>
    <row r="223" spans="1:35" ht="15" customHeight="1" x14ac:dyDescent="0.45">
      <c r="C223" s="47"/>
      <c r="D223" s="420">
        <v>13</v>
      </c>
      <c r="E223" s="412">
        <f t="shared" si="32"/>
        <v>1.9615678155006857</v>
      </c>
      <c r="F223" s="413">
        <f t="shared" si="33"/>
        <v>3.9231356310013714</v>
      </c>
      <c r="AH223" s="88"/>
      <c r="AI223" s="50"/>
    </row>
    <row r="224" spans="1:35" ht="15" customHeight="1" x14ac:dyDescent="0.45">
      <c r="C224" s="47"/>
      <c r="D224" s="420">
        <v>14</v>
      </c>
      <c r="E224" s="412">
        <f t="shared" si="32"/>
        <v>2.2749543895747597</v>
      </c>
      <c r="F224" s="413">
        <f t="shared" si="33"/>
        <v>4.5499087791495194</v>
      </c>
      <c r="AH224" s="88"/>
      <c r="AI224" s="50"/>
    </row>
    <row r="225" spans="3:35" ht="15" customHeight="1" x14ac:dyDescent="0.45">
      <c r="C225" s="47"/>
      <c r="D225" s="420">
        <v>15</v>
      </c>
      <c r="E225" s="412">
        <f t="shared" si="32"/>
        <v>2.6115547839506172</v>
      </c>
      <c r="F225" s="413">
        <f t="shared" si="33"/>
        <v>5.2231095679012345</v>
      </c>
      <c r="AH225" s="88"/>
      <c r="AI225" s="50"/>
    </row>
    <row r="226" spans="3:35" ht="15" customHeight="1" x14ac:dyDescent="0.45">
      <c r="C226" s="47"/>
      <c r="D226" s="420">
        <v>16</v>
      </c>
      <c r="E226" s="412">
        <f t="shared" si="32"/>
        <v>2.9713689986282579</v>
      </c>
      <c r="F226" s="413">
        <f t="shared" si="33"/>
        <v>5.9427379972565157</v>
      </c>
      <c r="AH226" s="88"/>
      <c r="AI226" s="50"/>
    </row>
    <row r="227" spans="3:35" ht="15" customHeight="1" x14ac:dyDescent="0.45">
      <c r="C227" s="47"/>
      <c r="D227" s="420">
        <v>17</v>
      </c>
      <c r="E227" s="412">
        <f t="shared" si="32"/>
        <v>3.3543970336076816</v>
      </c>
      <c r="F227" s="413">
        <f t="shared" si="33"/>
        <v>6.7087940672153632</v>
      </c>
      <c r="AH227" s="88"/>
      <c r="AI227" s="50"/>
    </row>
    <row r="228" spans="3:35" ht="15" customHeight="1" x14ac:dyDescent="0.45">
      <c r="C228" s="47"/>
      <c r="D228" s="420">
        <v>18</v>
      </c>
      <c r="E228" s="412">
        <f t="shared" si="32"/>
        <v>3.7606388888888889</v>
      </c>
      <c r="F228" s="413">
        <f t="shared" si="33"/>
        <v>7.5212777777777777</v>
      </c>
      <c r="AH228" s="88"/>
      <c r="AI228" s="50"/>
    </row>
    <row r="229" spans="3:35" ht="15" customHeight="1" x14ac:dyDescent="0.45">
      <c r="C229" s="47"/>
      <c r="D229" s="420">
        <v>19</v>
      </c>
      <c r="E229" s="412">
        <f t="shared" si="32"/>
        <v>4.1900945644718792</v>
      </c>
      <c r="F229" s="413">
        <f t="shared" si="33"/>
        <v>8.3801891289437584</v>
      </c>
      <c r="AH229" s="88"/>
      <c r="AI229" s="50"/>
    </row>
    <row r="230" spans="3:35" ht="15" customHeight="1" x14ac:dyDescent="0.45">
      <c r="C230" s="47"/>
      <c r="D230" s="420">
        <v>20</v>
      </c>
      <c r="E230" s="412">
        <f t="shared" si="32"/>
        <v>4.6427640603566527</v>
      </c>
      <c r="F230" s="413">
        <f t="shared" si="33"/>
        <v>9.2855281207133054</v>
      </c>
      <c r="AH230" s="88"/>
      <c r="AI230" s="50"/>
    </row>
    <row r="231" spans="3:35" ht="15" customHeight="1" x14ac:dyDescent="0.45">
      <c r="C231" s="47"/>
      <c r="D231" s="420">
        <v>21</v>
      </c>
      <c r="E231" s="412">
        <f t="shared" si="32"/>
        <v>5.1186473765432101</v>
      </c>
      <c r="F231" s="413">
        <f t="shared" si="33"/>
        <v>10.23729475308642</v>
      </c>
      <c r="AH231" s="88"/>
      <c r="AI231" s="50"/>
    </row>
    <row r="232" spans="3:35" ht="15" customHeight="1" x14ac:dyDescent="0.45">
      <c r="C232" s="47"/>
      <c r="D232" s="420">
        <v>22</v>
      </c>
      <c r="E232" s="412">
        <f t="shared" si="32"/>
        <v>5.6177445130315498</v>
      </c>
      <c r="F232" s="413">
        <f t="shared" si="33"/>
        <v>11.2354890260631</v>
      </c>
      <c r="AH232" s="88"/>
      <c r="AI232" s="50"/>
    </row>
    <row r="233" spans="3:35" ht="15" customHeight="1" x14ac:dyDescent="0.45">
      <c r="C233" s="47"/>
      <c r="D233" s="420">
        <v>23</v>
      </c>
      <c r="E233" s="412">
        <f t="shared" si="32"/>
        <v>6.1400554698216734</v>
      </c>
      <c r="F233" s="413">
        <f t="shared" si="33"/>
        <v>12.280110939643347</v>
      </c>
      <c r="AH233" s="88"/>
      <c r="AI233" s="50"/>
    </row>
    <row r="234" spans="3:35" ht="15" customHeight="1" x14ac:dyDescent="0.45">
      <c r="C234" s="47"/>
      <c r="D234" s="420">
        <v>24</v>
      </c>
      <c r="E234" s="412">
        <f t="shared" si="32"/>
        <v>6.6855802469135801</v>
      </c>
      <c r="F234" s="413">
        <f t="shared" si="33"/>
        <v>13.37116049382716</v>
      </c>
      <c r="AH234" s="88"/>
      <c r="AI234" s="50"/>
    </row>
    <row r="235" spans="3:35" ht="15" customHeight="1" x14ac:dyDescent="0.45">
      <c r="C235" s="47"/>
      <c r="D235" s="420">
        <v>25</v>
      </c>
      <c r="E235" s="412">
        <f t="shared" si="32"/>
        <v>7.2543188443072708</v>
      </c>
      <c r="F235" s="413">
        <f t="shared" si="33"/>
        <v>14.508637688614542</v>
      </c>
      <c r="AH235" s="88"/>
      <c r="AI235" s="50"/>
    </row>
    <row r="236" spans="3:35" ht="15" customHeight="1" x14ac:dyDescent="0.45">
      <c r="C236" s="47"/>
      <c r="D236" s="420">
        <v>26</v>
      </c>
      <c r="E236" s="412">
        <f t="shared" si="32"/>
        <v>7.8462712620027428</v>
      </c>
      <c r="F236" s="413">
        <f t="shared" si="33"/>
        <v>15.692542524005486</v>
      </c>
      <c r="AH236" s="88"/>
      <c r="AI236" s="50"/>
    </row>
    <row r="237" spans="3:35" ht="15" customHeight="1" x14ac:dyDescent="0.45">
      <c r="C237" s="47"/>
      <c r="D237" s="420">
        <v>27</v>
      </c>
      <c r="E237" s="412">
        <f t="shared" si="32"/>
        <v>8.4614375000000006</v>
      </c>
      <c r="F237" s="413">
        <f t="shared" si="33"/>
        <v>16.922875000000001</v>
      </c>
      <c r="AH237" s="88"/>
      <c r="AI237" s="50"/>
    </row>
    <row r="238" spans="3:35" ht="15" customHeight="1" x14ac:dyDescent="0.45">
      <c r="C238" s="47"/>
      <c r="D238" s="420">
        <v>28</v>
      </c>
      <c r="E238" s="412">
        <f t="shared" si="32"/>
        <v>9.0998175582990388</v>
      </c>
      <c r="F238" s="413">
        <f t="shared" si="33"/>
        <v>18.199635116598078</v>
      </c>
      <c r="AH238" s="88"/>
      <c r="AI238" s="50"/>
    </row>
    <row r="239" spans="3:35" ht="15" customHeight="1" x14ac:dyDescent="0.45">
      <c r="C239" s="47"/>
      <c r="D239" s="420">
        <v>29</v>
      </c>
      <c r="E239" s="412">
        <f t="shared" si="32"/>
        <v>9.7614114368998628</v>
      </c>
      <c r="F239" s="413">
        <f t="shared" si="33"/>
        <v>19.522822873799726</v>
      </c>
      <c r="AH239" s="88"/>
      <c r="AI239" s="50"/>
    </row>
    <row r="240" spans="3:35" ht="15" customHeight="1" x14ac:dyDescent="0.45">
      <c r="C240" s="47"/>
      <c r="D240" s="420">
        <v>30</v>
      </c>
      <c r="E240" s="412">
        <f t="shared" si="32"/>
        <v>10.446219135802469</v>
      </c>
      <c r="F240" s="413">
        <f t="shared" si="33"/>
        <v>20.892438271604938</v>
      </c>
      <c r="AH240" s="88"/>
      <c r="AI240" s="50"/>
    </row>
    <row r="241" spans="1:35" ht="15" customHeight="1" x14ac:dyDescent="0.45">
      <c r="C241" s="47"/>
      <c r="D241" s="420">
        <v>31</v>
      </c>
      <c r="E241" s="412">
        <f t="shared" si="32"/>
        <v>11.154240655006859</v>
      </c>
      <c r="F241" s="413">
        <f t="shared" si="33"/>
        <v>22.308481310013718</v>
      </c>
      <c r="AH241" s="88"/>
      <c r="AI241" s="50"/>
    </row>
    <row r="242" spans="1:35" ht="15" customHeight="1" x14ac:dyDescent="0.45">
      <c r="C242" s="47"/>
      <c r="D242" s="420">
        <v>32</v>
      </c>
      <c r="E242" s="412">
        <f t="shared" si="32"/>
        <v>11.885475994513031</v>
      </c>
      <c r="F242" s="413">
        <f t="shared" si="33"/>
        <v>23.770951989026063</v>
      </c>
      <c r="AH242" s="88"/>
      <c r="AI242" s="50"/>
    </row>
    <row r="243" spans="1:35" ht="15" customHeight="1" x14ac:dyDescent="0.45">
      <c r="C243" s="47"/>
      <c r="D243" s="420">
        <v>33</v>
      </c>
      <c r="E243" s="412">
        <f t="shared" si="32"/>
        <v>12.639925154320986</v>
      </c>
      <c r="F243" s="413">
        <f t="shared" si="33"/>
        <v>25.279850308641972</v>
      </c>
      <c r="AH243" s="88"/>
      <c r="AI243" s="50"/>
    </row>
    <row r="244" spans="1:35" ht="15" customHeight="1" x14ac:dyDescent="0.45">
      <c r="C244" s="47"/>
      <c r="D244" s="420">
        <v>34</v>
      </c>
      <c r="E244" s="412">
        <f t="shared" si="32"/>
        <v>13.417588134430726</v>
      </c>
      <c r="F244" s="413">
        <f t="shared" si="33"/>
        <v>26.835176268861453</v>
      </c>
      <c r="AH244" s="88"/>
      <c r="AI244" s="50"/>
    </row>
    <row r="245" spans="1:35" ht="15" customHeight="1" thickBot="1" x14ac:dyDescent="0.5">
      <c r="C245" s="47"/>
      <c r="D245" s="421">
        <v>35</v>
      </c>
      <c r="E245" s="414">
        <f t="shared" si="32"/>
        <v>14.218464934842251</v>
      </c>
      <c r="F245" s="415">
        <f t="shared" si="33"/>
        <v>28.436929869684501</v>
      </c>
      <c r="AH245" s="88"/>
      <c r="AI245" s="50"/>
    </row>
    <row r="246" spans="1:35" ht="16.75" customHeight="1" x14ac:dyDescent="0.4">
      <c r="A246" s="29"/>
      <c r="B246" s="29"/>
      <c r="C246" s="363"/>
      <c r="D246" s="416" t="s">
        <v>579</v>
      </c>
      <c r="E246" s="429" t="s">
        <v>580</v>
      </c>
      <c r="F246" s="404" t="s">
        <v>42</v>
      </c>
      <c r="W246" s="6"/>
    </row>
    <row r="247" spans="1:35" ht="15.45" customHeight="1" thickBot="1" x14ac:dyDescent="0.45">
      <c r="A247" s="29"/>
      <c r="B247" s="29"/>
      <c r="C247" s="362"/>
      <c r="D247" s="417" t="s">
        <v>581</v>
      </c>
      <c r="E247" s="405" t="s">
        <v>40</v>
      </c>
      <c r="F247" s="401" t="s">
        <v>40</v>
      </c>
      <c r="W247" s="6"/>
    </row>
    <row r="248" spans="1:35" ht="15" customHeight="1" x14ac:dyDescent="0.45">
      <c r="C248" s="47"/>
      <c r="D248" s="60"/>
      <c r="AH248" s="88"/>
      <c r="AI248" s="50"/>
    </row>
    <row r="249" spans="1:35" ht="15" customHeight="1" x14ac:dyDescent="0.45">
      <c r="C249" s="47"/>
      <c r="D249" s="121" t="s">
        <v>220</v>
      </c>
      <c r="G249" s="97" t="s">
        <v>584</v>
      </c>
      <c r="AH249" s="88"/>
      <c r="AI249" s="50"/>
    </row>
    <row r="250" spans="1:35" ht="15" customHeight="1" x14ac:dyDescent="0.45">
      <c r="C250" s="47"/>
      <c r="D250" s="60"/>
      <c r="AH250" s="88"/>
      <c r="AI250" s="50"/>
    </row>
    <row r="251" spans="1:35" ht="9.9" customHeight="1" x14ac:dyDescent="0.4">
      <c r="C251" s="82"/>
      <c r="D251" s="82"/>
      <c r="E251" s="82"/>
      <c r="F251" s="152"/>
      <c r="G251" s="82"/>
      <c r="H251" s="82"/>
      <c r="I251" s="82"/>
      <c r="J251" s="82"/>
      <c r="K251" s="82"/>
      <c r="L251" s="82"/>
      <c r="M251" s="82"/>
      <c r="N251" s="82"/>
      <c r="O251" s="82"/>
      <c r="P251" s="82"/>
      <c r="Q251" s="82"/>
      <c r="R251" s="82"/>
      <c r="S251" s="82"/>
      <c r="T251" s="82"/>
      <c r="U251" s="82"/>
      <c r="V251" s="82"/>
      <c r="W251" s="82"/>
      <c r="X251" s="82"/>
      <c r="Y251" s="82"/>
      <c r="Z251" s="82"/>
      <c r="AA251" s="82"/>
      <c r="AB251" s="82"/>
      <c r="AC251" s="82"/>
      <c r="AD251" s="82"/>
      <c r="AE251" s="82"/>
      <c r="AF251" s="82"/>
      <c r="AG251" s="82"/>
      <c r="AH251" s="82"/>
    </row>
    <row r="252" spans="1:35" ht="15" customHeight="1" x14ac:dyDescent="0.45">
      <c r="C252" s="47"/>
      <c r="D252" s="60"/>
      <c r="AH252" s="88"/>
      <c r="AI252" s="50"/>
    </row>
    <row r="254" spans="1:35" ht="20.6" x14ac:dyDescent="0.55000000000000004">
      <c r="C254" s="150" t="s">
        <v>128</v>
      </c>
    </row>
  </sheetData>
  <sheetProtection selectLockedCells="1"/>
  <conditionalFormatting sqref="E37:E45">
    <cfRule type="cellIs" dxfId="14" priority="14" operator="greaterThan">
      <formula>$D$49</formula>
    </cfRule>
  </conditionalFormatting>
  <conditionalFormatting sqref="E96">
    <cfRule type="containsText" dxfId="13" priority="15" operator="containsText" text="Good:">
      <formula>NOT(ISERROR(SEARCH("Good:",E96)))</formula>
    </cfRule>
  </conditionalFormatting>
  <conditionalFormatting sqref="G110:AG189">
    <cfRule type="containsText" dxfId="12" priority="1" operator="containsText" text="D">
      <formula>NOT(ISERROR(SEARCH("D",G110)))</formula>
    </cfRule>
    <cfRule type="containsText" dxfId="11" priority="2" operator="containsText" text="32.0">
      <formula>NOT(ISERROR(SEARCH("32.0",G110)))</formula>
    </cfRule>
    <cfRule type="containsText" dxfId="10" priority="3" operator="containsText" text="28.5">
      <formula>NOT(ISERROR(SEARCH("28.5",G110)))</formula>
    </cfRule>
    <cfRule type="containsText" dxfId="9" priority="4" operator="containsText" text="25.4">
      <formula>NOT(ISERROR(SEARCH("25.4",G110)))</formula>
    </cfRule>
    <cfRule type="containsText" dxfId="8" priority="5" operator="containsText" text="22.6">
      <formula>NOT(ISERROR(SEARCH("22.6",G110)))</formula>
    </cfRule>
    <cfRule type="containsText" dxfId="7" priority="6" operator="containsText" text="20.2">
      <formula>NOT(ISERROR(SEARCH("20.2",G110)))</formula>
    </cfRule>
    <cfRule type="containsText" dxfId="6" priority="7" operator="containsText" text="18.0">
      <formula>NOT(ISERROR(SEARCH("18.0",G110)))</formula>
    </cfRule>
    <cfRule type="containsText" dxfId="5" priority="8" operator="containsText" text="16.0">
      <formula>NOT(ISERROR(SEARCH("16.0",G110)))</formula>
    </cfRule>
    <cfRule type="containsText" dxfId="4" priority="9" operator="containsText" text="14.3">
      <formula>NOT(ISERROR(SEARCH("14.3",G110)))</formula>
    </cfRule>
    <cfRule type="containsText" dxfId="3" priority="10" operator="containsText" text="12.7">
      <formula>NOT(ISERROR(SEARCH("12.7",G110)))</formula>
    </cfRule>
    <cfRule type="containsText" dxfId="2" priority="11" operator="containsText" text="11.3">
      <formula>NOT(ISERROR(SEARCH("11.3",G110)))</formula>
    </cfRule>
    <cfRule type="containsText" dxfId="1" priority="12" operator="containsText" text="10.1">
      <formula>NOT(ISERROR(SEARCH("10.1",G110)))</formula>
    </cfRule>
    <cfRule type="containsText" dxfId="0" priority="13" operator="containsText" text="9.0">
      <formula>NOT(ISERROR(SEARCH("9.0",G110)))</formula>
    </cfRule>
  </conditionalFormatting>
  <conditionalFormatting sqref="U106">
    <cfRule type="cellIs" priority="16" operator="notEqual">
      <formula>0.0071</formula>
    </cfRule>
  </conditionalFormatting>
  <hyperlinks>
    <hyperlink ref="Y22" r:id="rId1" xr:uid="{3F611641-2D17-44CD-9C61-9A0A2BCEEB63}"/>
    <hyperlink ref="AA32" r:id="rId2" xr:uid="{B97F9AEB-5C54-4481-A144-1DA489F4510A}"/>
    <hyperlink ref="AD2" r:id="rId3" xr:uid="{49EE9684-DB78-4D5F-BCBD-56B96BB8924F}"/>
  </hyperlinks>
  <pageMargins left="0.27" right="0.2" top="0.25" bottom="0.25" header="0.3" footer="0.3"/>
  <pageSetup scale="65" fitToHeight="0" orientation="landscape" r:id="rId4"/>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3C6856-85C9-4A58-9C2C-40D9DA1443AC}">
  <dimension ref="A1:AH25"/>
  <sheetViews>
    <sheetView showGridLines="0" workbookViewId="0"/>
  </sheetViews>
  <sheetFormatPr defaultRowHeight="14.6" x14ac:dyDescent="0.4"/>
  <cols>
    <col min="1" max="1" width="3.15234375" customWidth="1"/>
  </cols>
  <sheetData>
    <row r="1" spans="1:32" x14ac:dyDescent="0.4">
      <c r="A1" s="158"/>
    </row>
    <row r="2" spans="1:32" ht="23.15" x14ac:dyDescent="0.6">
      <c r="A2" s="29"/>
      <c r="B2" s="178" t="s">
        <v>121</v>
      </c>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row>
    <row r="3" spans="1:32" ht="4.75" customHeight="1" x14ac:dyDescent="0.5">
      <c r="A3" s="29"/>
      <c r="B3" s="62"/>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row>
    <row r="4" spans="1:32" ht="15" customHeight="1" x14ac:dyDescent="0.45">
      <c r="A4" s="29"/>
      <c r="B4" s="47" t="s">
        <v>119</v>
      </c>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row>
    <row r="5" spans="1:32" ht="15" customHeight="1" x14ac:dyDescent="0.5">
      <c r="A5" s="29"/>
      <c r="B5" s="84" t="s">
        <v>532</v>
      </c>
      <c r="C5" s="98"/>
      <c r="D5" s="49"/>
      <c r="E5" s="49"/>
      <c r="F5" s="49"/>
      <c r="G5" s="49"/>
      <c r="H5" s="49"/>
      <c r="I5" s="49"/>
      <c r="J5" s="49"/>
      <c r="K5" s="49"/>
      <c r="L5" s="49"/>
      <c r="M5" s="49"/>
      <c r="N5" s="49"/>
      <c r="O5" s="49"/>
      <c r="P5" s="49"/>
      <c r="Q5" s="49"/>
      <c r="R5" s="49"/>
      <c r="S5" s="49"/>
      <c r="T5" s="49"/>
      <c r="U5" s="49"/>
      <c r="V5" s="49"/>
      <c r="W5" s="49"/>
      <c r="X5" s="49"/>
      <c r="Y5" s="49"/>
      <c r="Z5" s="49"/>
      <c r="AA5" s="49"/>
      <c r="AB5" s="49"/>
      <c r="AC5" s="49"/>
      <c r="AD5" s="49"/>
      <c r="AE5" s="49"/>
      <c r="AF5" s="49"/>
    </row>
    <row r="6" spans="1:32" ht="15" customHeight="1" x14ac:dyDescent="0.5">
      <c r="A6" s="29"/>
      <c r="B6" s="84"/>
      <c r="C6" s="98"/>
      <c r="D6" s="49"/>
      <c r="E6" s="49"/>
      <c r="F6" s="49"/>
      <c r="G6" s="49"/>
      <c r="H6" s="49"/>
      <c r="I6" s="49"/>
      <c r="J6" s="49"/>
      <c r="K6" s="49"/>
      <c r="L6" s="49"/>
      <c r="M6" s="49"/>
      <c r="N6" s="49"/>
      <c r="O6" s="49"/>
      <c r="P6" s="49"/>
      <c r="Q6" s="49"/>
      <c r="R6" s="49"/>
      <c r="S6" s="49"/>
      <c r="T6" s="49"/>
      <c r="U6" s="49"/>
      <c r="V6" s="49"/>
      <c r="W6" s="49"/>
      <c r="X6" s="49"/>
      <c r="Y6" s="49"/>
      <c r="Z6" s="49"/>
      <c r="AA6" s="49"/>
      <c r="AB6" s="49"/>
      <c r="AC6" s="49"/>
      <c r="AD6" s="49"/>
      <c r="AE6" s="49"/>
      <c r="AF6" s="49"/>
    </row>
    <row r="7" spans="1:32" ht="15" customHeight="1" x14ac:dyDescent="0.5">
      <c r="A7" s="29"/>
      <c r="B7" s="84" t="s">
        <v>533</v>
      </c>
      <c r="C7" s="98"/>
      <c r="D7" s="49"/>
      <c r="E7" s="49"/>
      <c r="F7" s="49"/>
      <c r="G7" s="49"/>
      <c r="H7" s="49"/>
      <c r="I7" s="49"/>
      <c r="J7" s="49"/>
      <c r="K7" s="49"/>
      <c r="L7" s="49"/>
      <c r="M7" s="49"/>
      <c r="N7" s="49"/>
      <c r="O7" s="49"/>
      <c r="P7" s="49"/>
      <c r="Q7" s="49"/>
      <c r="R7" s="49"/>
      <c r="S7" s="49"/>
      <c r="T7" s="49"/>
      <c r="U7" s="49"/>
      <c r="V7" s="49"/>
      <c r="W7" s="49"/>
      <c r="X7" s="49"/>
      <c r="Y7" s="49"/>
      <c r="Z7" s="49"/>
      <c r="AA7" s="49"/>
      <c r="AB7" s="49"/>
      <c r="AC7" s="49"/>
      <c r="AD7" s="49"/>
      <c r="AE7" s="49"/>
      <c r="AF7" s="49"/>
    </row>
    <row r="8" spans="1:32" ht="15" customHeight="1" x14ac:dyDescent="0.5">
      <c r="A8" s="29"/>
      <c r="B8" s="84" t="s">
        <v>534</v>
      </c>
      <c r="C8" s="98"/>
      <c r="D8" s="49"/>
      <c r="E8" s="49"/>
      <c r="F8" s="49"/>
      <c r="G8" s="49"/>
      <c r="H8" s="49"/>
      <c r="I8" s="49"/>
      <c r="J8" s="49"/>
      <c r="K8" s="49"/>
      <c r="L8" s="49"/>
      <c r="M8" s="49"/>
      <c r="N8" s="49"/>
      <c r="O8" s="49"/>
      <c r="P8" s="49"/>
      <c r="Q8" s="49"/>
      <c r="R8" s="49"/>
      <c r="S8" s="49"/>
      <c r="T8" s="49"/>
      <c r="U8" s="49"/>
      <c r="V8" s="49"/>
      <c r="W8" s="49"/>
      <c r="X8" s="49"/>
      <c r="Y8" s="49"/>
      <c r="Z8" s="49"/>
      <c r="AA8" s="49"/>
      <c r="AB8" s="49"/>
      <c r="AC8" s="49"/>
      <c r="AD8" s="49"/>
      <c r="AE8" s="49"/>
      <c r="AF8" s="49"/>
    </row>
    <row r="9" spans="1:32" ht="15" customHeight="1" x14ac:dyDescent="0.5">
      <c r="A9" s="29"/>
      <c r="B9" s="84" t="s">
        <v>535</v>
      </c>
      <c r="C9" s="98"/>
      <c r="D9" s="49"/>
      <c r="E9" s="49"/>
      <c r="F9" s="49"/>
      <c r="G9" s="49"/>
      <c r="H9" s="49"/>
      <c r="I9" s="49"/>
      <c r="J9" s="49"/>
      <c r="K9" s="49"/>
      <c r="L9" s="49"/>
      <c r="M9" s="49"/>
      <c r="N9" s="49"/>
      <c r="O9" s="49"/>
      <c r="P9" s="49"/>
      <c r="Q9" s="49"/>
      <c r="R9" s="49"/>
      <c r="S9" s="49"/>
      <c r="T9" s="49"/>
      <c r="U9" s="49"/>
      <c r="V9" s="49"/>
      <c r="W9" s="49"/>
      <c r="X9" s="49"/>
      <c r="Y9" s="49"/>
      <c r="Z9" s="49"/>
      <c r="AA9" s="49"/>
      <c r="AB9" s="49"/>
      <c r="AC9" s="49"/>
      <c r="AD9" s="49"/>
      <c r="AE9" s="49"/>
      <c r="AF9" s="49"/>
    </row>
    <row r="10" spans="1:32" ht="15" customHeight="1" x14ac:dyDescent="0.5">
      <c r="A10" s="29"/>
      <c r="B10" s="84"/>
      <c r="C10" s="98"/>
      <c r="D10" s="49"/>
      <c r="E10" s="49"/>
      <c r="F10" s="49"/>
      <c r="G10" s="49"/>
      <c r="H10" s="49"/>
      <c r="I10" s="49"/>
      <c r="J10" s="49"/>
      <c r="K10" s="49"/>
      <c r="L10" s="49"/>
      <c r="M10" s="49"/>
      <c r="N10" s="49"/>
      <c r="O10" s="49"/>
      <c r="P10" s="49"/>
      <c r="Q10" s="49"/>
      <c r="R10" s="49"/>
      <c r="S10" s="49"/>
      <c r="T10" s="49"/>
      <c r="U10" s="49"/>
      <c r="V10" s="49"/>
      <c r="W10" s="49"/>
      <c r="X10" s="49"/>
      <c r="Y10" s="49"/>
      <c r="Z10" s="49"/>
      <c r="AA10" s="49"/>
      <c r="AB10" s="49"/>
      <c r="AC10" s="49"/>
      <c r="AD10" s="49"/>
      <c r="AE10" s="49"/>
      <c r="AF10" s="49"/>
    </row>
    <row r="11" spans="1:32" ht="15" customHeight="1" x14ac:dyDescent="0.5">
      <c r="A11" s="29"/>
      <c r="B11" s="84" t="s">
        <v>125</v>
      </c>
      <c r="C11" s="98"/>
      <c r="D11" s="49"/>
      <c r="E11" s="49"/>
      <c r="F11" s="49"/>
      <c r="G11" s="49"/>
      <c r="H11" s="49"/>
      <c r="I11" s="49"/>
      <c r="J11" s="49"/>
      <c r="K11" s="49"/>
      <c r="L11" s="49"/>
      <c r="M11" s="49"/>
      <c r="N11" s="49"/>
      <c r="O11" s="49"/>
      <c r="P11" s="49"/>
      <c r="Q11" s="49"/>
      <c r="R11" s="49"/>
      <c r="S11" s="49"/>
      <c r="T11" s="49"/>
      <c r="U11" s="49"/>
      <c r="V11" s="49"/>
      <c r="W11" s="49"/>
      <c r="X11" s="49"/>
      <c r="Y11" s="49"/>
      <c r="Z11" s="49"/>
      <c r="AA11" s="49"/>
      <c r="AB11" s="49"/>
      <c r="AC11" s="49"/>
      <c r="AD11" s="49"/>
      <c r="AE11" s="49"/>
      <c r="AF11" s="49"/>
    </row>
    <row r="12" spans="1:32" ht="15" customHeight="1" x14ac:dyDescent="0.5">
      <c r="A12" s="29"/>
      <c r="B12" s="47" t="s">
        <v>126</v>
      </c>
      <c r="C12" s="98"/>
      <c r="D12" s="49"/>
      <c r="E12" s="49"/>
      <c r="F12" s="49"/>
      <c r="G12" s="49"/>
      <c r="H12" s="49"/>
      <c r="I12" s="49"/>
      <c r="J12" s="49"/>
      <c r="K12" s="49"/>
      <c r="L12" s="49"/>
      <c r="M12" s="49"/>
      <c r="N12" s="49"/>
      <c r="O12" s="49"/>
      <c r="P12" s="49"/>
      <c r="Q12" s="49"/>
      <c r="R12" s="49"/>
      <c r="S12" s="49"/>
      <c r="T12" s="49"/>
      <c r="U12" s="49"/>
      <c r="V12" s="49"/>
      <c r="W12" s="49"/>
      <c r="X12" s="49"/>
      <c r="Y12" s="49"/>
      <c r="Z12" s="49"/>
      <c r="AA12" s="49"/>
      <c r="AB12" s="49"/>
      <c r="AC12" s="49"/>
      <c r="AD12" s="49"/>
      <c r="AE12" s="49"/>
      <c r="AF12" s="49"/>
    </row>
    <row r="13" spans="1:32" ht="15" customHeight="1" x14ac:dyDescent="0.5">
      <c r="A13" s="29"/>
      <c r="B13" s="78" t="s">
        <v>120</v>
      </c>
      <c r="C13" s="75"/>
      <c r="D13" s="48"/>
      <c r="E13" s="48"/>
      <c r="F13" s="48"/>
      <c r="G13" s="48"/>
      <c r="H13" s="48"/>
      <c r="I13" s="48"/>
      <c r="J13" s="48"/>
      <c r="K13" s="48"/>
      <c r="L13" s="48"/>
      <c r="M13" s="48"/>
      <c r="N13" s="49"/>
      <c r="O13" s="49"/>
      <c r="P13" s="49"/>
      <c r="Q13" s="49"/>
      <c r="R13" s="49"/>
      <c r="S13" s="49"/>
      <c r="T13" s="49"/>
      <c r="U13" s="49"/>
      <c r="V13" s="49"/>
      <c r="W13" s="49"/>
      <c r="X13" s="49"/>
      <c r="Y13" s="49"/>
      <c r="Z13" s="49"/>
      <c r="AA13" s="49"/>
      <c r="AB13" s="49"/>
      <c r="AC13" s="49"/>
      <c r="AD13" s="49"/>
      <c r="AE13" s="49"/>
      <c r="AF13" s="49"/>
    </row>
    <row r="14" spans="1:32" ht="15" customHeight="1" x14ac:dyDescent="0.5">
      <c r="A14" s="29"/>
      <c r="B14" s="89"/>
      <c r="C14" s="75"/>
      <c r="D14" s="48"/>
      <c r="E14" s="48"/>
      <c r="F14" s="48"/>
      <c r="G14" s="48"/>
      <c r="H14" s="48"/>
      <c r="I14" s="48"/>
      <c r="J14" s="48"/>
      <c r="K14" s="48"/>
      <c r="L14" s="48"/>
      <c r="M14" s="48"/>
      <c r="N14" s="49"/>
      <c r="O14" s="49"/>
      <c r="P14" s="49"/>
      <c r="Q14" s="49"/>
      <c r="R14" s="49"/>
      <c r="S14" s="49"/>
      <c r="T14" s="49"/>
      <c r="U14" s="49"/>
      <c r="V14" s="49"/>
      <c r="W14" s="49"/>
      <c r="X14" s="49"/>
      <c r="Y14" s="49"/>
      <c r="Z14" s="49"/>
      <c r="AA14" s="49"/>
      <c r="AB14" s="49"/>
      <c r="AC14" s="49"/>
      <c r="AD14" s="49"/>
      <c r="AE14" s="49"/>
      <c r="AF14" s="49"/>
    </row>
    <row r="15" spans="1:32" ht="15" customHeight="1" x14ac:dyDescent="0.45">
      <c r="B15" s="47" t="s">
        <v>122</v>
      </c>
    </row>
    <row r="16" spans="1:32" ht="15" customHeight="1" x14ac:dyDescent="0.45">
      <c r="B16" s="47" t="s">
        <v>47</v>
      </c>
    </row>
    <row r="17" spans="1:34" ht="15" customHeight="1" x14ac:dyDescent="0.45">
      <c r="B17" s="78" t="s">
        <v>123</v>
      </c>
    </row>
    <row r="18" spans="1:34" ht="15" customHeight="1" x14ac:dyDescent="0.5">
      <c r="A18" s="29"/>
      <c r="B18" s="47" t="s">
        <v>124</v>
      </c>
      <c r="C18" s="75"/>
      <c r="D18" s="48"/>
      <c r="E18" s="48"/>
      <c r="F18" s="48"/>
      <c r="G18" s="48"/>
      <c r="H18" s="48"/>
      <c r="I18" s="48"/>
      <c r="J18" s="48"/>
      <c r="K18" s="48"/>
      <c r="L18" s="48"/>
      <c r="M18" s="48"/>
      <c r="N18" s="49"/>
      <c r="O18" s="49"/>
      <c r="P18" s="49"/>
      <c r="Q18" s="49"/>
      <c r="R18" s="49"/>
      <c r="S18" s="49"/>
      <c r="T18" s="49"/>
      <c r="U18" s="49"/>
      <c r="V18" s="49"/>
      <c r="W18" s="49"/>
      <c r="X18" s="49"/>
      <c r="Y18" s="49"/>
      <c r="Z18" s="49"/>
      <c r="AA18" s="49"/>
      <c r="AB18" s="49"/>
      <c r="AC18" s="49"/>
      <c r="AD18" s="49"/>
      <c r="AE18" s="49"/>
      <c r="AF18" s="49"/>
    </row>
    <row r="19" spans="1:34" ht="15" customHeight="1" x14ac:dyDescent="0.5">
      <c r="A19" s="29"/>
      <c r="B19" s="78" t="s">
        <v>51</v>
      </c>
      <c r="C19" s="75"/>
      <c r="D19" s="48"/>
      <c r="E19" s="48"/>
      <c r="F19" s="48"/>
      <c r="G19" s="48"/>
      <c r="H19" s="48"/>
      <c r="I19" s="48"/>
      <c r="J19" s="48"/>
      <c r="K19" s="48"/>
      <c r="L19" s="48"/>
      <c r="M19" s="48"/>
      <c r="N19" s="49"/>
      <c r="O19" s="49"/>
      <c r="P19" s="49"/>
      <c r="Q19" s="49"/>
      <c r="R19" s="49"/>
      <c r="S19" s="49"/>
      <c r="T19" s="49"/>
      <c r="U19" s="49"/>
      <c r="V19" s="49"/>
      <c r="W19" s="49"/>
      <c r="X19" s="49"/>
      <c r="Y19" s="49"/>
      <c r="Z19" s="49"/>
      <c r="AA19" s="49"/>
      <c r="AB19" s="49"/>
      <c r="AC19" s="49"/>
      <c r="AD19" s="49"/>
      <c r="AE19" s="49"/>
      <c r="AF19" s="49"/>
    </row>
    <row r="20" spans="1:34" ht="15" customHeight="1" x14ac:dyDescent="0.5">
      <c r="A20" s="29"/>
      <c r="B20" s="47"/>
      <c r="C20" s="75"/>
      <c r="D20" s="48"/>
      <c r="E20" s="48"/>
      <c r="F20" s="48"/>
      <c r="G20" s="48"/>
      <c r="H20" s="48"/>
      <c r="I20" s="48"/>
      <c r="J20" s="48"/>
      <c r="K20" s="48"/>
      <c r="L20" s="48"/>
      <c r="M20" s="48"/>
      <c r="N20" s="49"/>
      <c r="O20" s="49"/>
      <c r="P20" s="49"/>
      <c r="Q20" s="49"/>
      <c r="R20" s="49"/>
      <c r="S20" s="49"/>
      <c r="T20" s="49"/>
      <c r="U20" s="49"/>
      <c r="V20" s="49"/>
      <c r="W20" s="49"/>
      <c r="X20" s="49"/>
      <c r="Y20" s="49"/>
      <c r="Z20" s="49"/>
      <c r="AA20" s="49"/>
      <c r="AB20" s="49"/>
      <c r="AC20" s="49"/>
      <c r="AD20" s="49"/>
      <c r="AE20" s="49"/>
      <c r="AF20" s="49"/>
    </row>
    <row r="21" spans="1:34" ht="15" customHeight="1" x14ac:dyDescent="0.5">
      <c r="A21" s="29"/>
      <c r="B21" s="47" t="s">
        <v>127</v>
      </c>
      <c r="C21" s="75"/>
      <c r="D21" s="48"/>
      <c r="E21" s="48"/>
      <c r="F21" s="48"/>
      <c r="G21" s="48"/>
      <c r="H21" s="48"/>
      <c r="I21" s="48"/>
      <c r="J21" s="48"/>
      <c r="K21" s="48"/>
      <c r="L21" s="48"/>
      <c r="M21" s="48"/>
      <c r="N21" s="49"/>
      <c r="O21" s="49"/>
      <c r="P21" s="49"/>
      <c r="Q21" s="49"/>
      <c r="R21" s="49"/>
      <c r="S21" s="49"/>
      <c r="T21" s="49"/>
      <c r="U21" s="49"/>
      <c r="V21" s="49"/>
      <c r="W21" s="49"/>
      <c r="X21" s="49"/>
      <c r="Y21" s="49"/>
      <c r="Z21" s="49"/>
      <c r="AA21" s="49"/>
      <c r="AB21" s="49"/>
      <c r="AC21" s="49"/>
      <c r="AD21" s="49"/>
      <c r="AE21" s="49"/>
      <c r="AF21" s="49"/>
    </row>
    <row r="22" spans="1:34" ht="15" customHeight="1" x14ac:dyDescent="0.45">
      <c r="B22" s="47" t="s">
        <v>320</v>
      </c>
      <c r="C22" s="60"/>
      <c r="AG22" s="88"/>
      <c r="AH22" s="50"/>
    </row>
    <row r="25" spans="1:34" ht="15.9" x14ac:dyDescent="0.45">
      <c r="B25" s="47" t="s">
        <v>536</v>
      </c>
    </row>
  </sheetData>
  <sheetProtection sheet="1" objects="1" scenarios="1"/>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19F300-826B-424B-AC8B-270E2A4D510A}">
  <dimension ref="A1"/>
  <sheetViews>
    <sheetView showGridLines="0" workbookViewId="0"/>
  </sheetViews>
  <sheetFormatPr defaultRowHeight="14.6" x14ac:dyDescent="0.4"/>
  <cols>
    <col min="1" max="1" width="4.23046875" customWidth="1"/>
  </cols>
  <sheetData>
    <row r="1" spans="1:1" x14ac:dyDescent="0.4">
      <c r="A1" s="158"/>
    </row>
  </sheetData>
  <sheetProtection sheet="1" objects="1" scenarios="1"/>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B3BA38-22C6-4366-8B66-F3F0337524DA}">
  <sheetPr>
    <pageSetUpPr fitToPage="1"/>
  </sheetPr>
  <dimension ref="A1"/>
  <sheetViews>
    <sheetView showGridLines="0" workbookViewId="0"/>
  </sheetViews>
  <sheetFormatPr defaultRowHeight="14.6" x14ac:dyDescent="0.4"/>
  <cols>
    <col min="1" max="1" width="4" customWidth="1"/>
  </cols>
  <sheetData>
    <row r="1" spans="1:1" x14ac:dyDescent="0.4">
      <c r="A1" s="158"/>
    </row>
  </sheetData>
  <sheetProtection sheet="1" objects="1" scenarios="1"/>
  <printOptions horizontalCentered="1"/>
  <pageMargins left="0.3" right="0.25" top="0.25" bottom="0.3" header="0.3" footer="0.3"/>
  <pageSetup scale="74" fitToHeight="0"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1F0A38-C7F0-4588-849F-75652C7FDE36}">
  <sheetPr>
    <pageSetUpPr fitToPage="1"/>
  </sheetPr>
  <dimension ref="A1:A2"/>
  <sheetViews>
    <sheetView showGridLines="0" workbookViewId="0"/>
  </sheetViews>
  <sheetFormatPr defaultRowHeight="14.6" x14ac:dyDescent="0.4"/>
  <cols>
    <col min="1" max="1" width="3.69140625" customWidth="1"/>
  </cols>
  <sheetData>
    <row r="1" spans="1:1" x14ac:dyDescent="0.4">
      <c r="A1" s="158"/>
    </row>
    <row r="2" spans="1:1" ht="20.6" customHeight="1" x14ac:dyDescent="0.4"/>
  </sheetData>
  <sheetProtection sheet="1" objects="1" scenarios="1"/>
  <pageMargins left="0.25" right="0.25" top="0.75" bottom="0.75" header="0.3" footer="0.3"/>
  <pageSetup scale="74" fitToHeight="0"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662559-0D2C-4A61-AB4D-87504562AA53}">
  <dimension ref="A1"/>
  <sheetViews>
    <sheetView showGridLines="0" workbookViewId="0"/>
  </sheetViews>
  <sheetFormatPr defaultRowHeight="14.6" x14ac:dyDescent="0.4"/>
  <cols>
    <col min="1" max="1" width="3.84375" customWidth="1"/>
  </cols>
  <sheetData>
    <row r="1" spans="1:1" x14ac:dyDescent="0.4">
      <c r="A1" s="158"/>
    </row>
  </sheetData>
  <sheetProtection sheet="1" objects="1" scenarios="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1E7972-403D-43FC-839B-366FE34AC668}">
  <dimension ref="A1:V52"/>
  <sheetViews>
    <sheetView showGridLines="0" workbookViewId="0"/>
  </sheetViews>
  <sheetFormatPr defaultRowHeight="14.6" x14ac:dyDescent="0.4"/>
  <cols>
    <col min="1" max="1" width="3.53515625" customWidth="1"/>
  </cols>
  <sheetData>
    <row r="1" spans="1:22" x14ac:dyDescent="0.4">
      <c r="A1" s="158"/>
    </row>
    <row r="2" spans="1:22" ht="23.15" x14ac:dyDescent="0.4">
      <c r="B2" s="288" t="s">
        <v>403</v>
      </c>
    </row>
    <row r="3" spans="1:22" x14ac:dyDescent="0.4">
      <c r="B3" s="116" t="s">
        <v>402</v>
      </c>
      <c r="E3" s="4" t="s">
        <v>547</v>
      </c>
      <c r="H3" s="116"/>
      <c r="I3" s="116"/>
    </row>
    <row r="5" spans="1:22" ht="15.9" x14ac:dyDescent="0.4">
      <c r="B5" s="114" t="s">
        <v>404</v>
      </c>
      <c r="C5" s="118"/>
      <c r="D5" s="114"/>
      <c r="E5" s="106"/>
      <c r="F5" s="106"/>
      <c r="G5" s="106"/>
      <c r="H5" s="106"/>
      <c r="I5" s="106"/>
      <c r="J5" s="106"/>
      <c r="K5" s="106"/>
      <c r="L5" s="106"/>
      <c r="M5" s="106"/>
      <c r="N5" s="106"/>
      <c r="O5" s="106"/>
      <c r="P5" s="106"/>
      <c r="Q5" s="106"/>
      <c r="R5" s="106"/>
      <c r="S5" s="106"/>
      <c r="T5" s="106"/>
      <c r="U5" s="106"/>
      <c r="V5" s="169"/>
    </row>
    <row r="6" spans="1:22" ht="15.9" x14ac:dyDescent="0.4">
      <c r="B6" s="114" t="s">
        <v>400</v>
      </c>
      <c r="C6" s="118"/>
      <c r="D6" s="114"/>
      <c r="E6" s="106"/>
      <c r="F6" s="106"/>
      <c r="G6" s="106"/>
      <c r="H6" s="106"/>
      <c r="I6" s="106"/>
      <c r="J6" s="106"/>
      <c r="K6" s="106"/>
      <c r="L6" s="106"/>
      <c r="M6" s="106"/>
      <c r="N6" s="106"/>
      <c r="O6" s="106"/>
      <c r="P6" s="106"/>
      <c r="Q6" s="106"/>
      <c r="R6" s="106"/>
      <c r="S6" s="106"/>
      <c r="T6" s="106"/>
      <c r="U6" s="106"/>
      <c r="V6" s="169"/>
    </row>
    <row r="7" spans="1:22" ht="15.9" x14ac:dyDescent="0.4">
      <c r="B7" s="114"/>
      <c r="C7" s="118"/>
      <c r="D7" s="114"/>
      <c r="E7" s="106"/>
      <c r="F7" s="106"/>
      <c r="G7" s="106"/>
      <c r="H7" s="106"/>
      <c r="I7" s="106"/>
      <c r="J7" s="106"/>
      <c r="K7" s="106"/>
      <c r="L7" s="106"/>
      <c r="M7" s="106"/>
      <c r="N7" s="106"/>
      <c r="O7" s="106"/>
      <c r="P7" s="106"/>
      <c r="Q7" s="106"/>
      <c r="R7" s="106"/>
      <c r="S7" s="106"/>
      <c r="T7" s="106"/>
      <c r="U7" s="106"/>
      <c r="V7" s="169"/>
    </row>
    <row r="8" spans="1:22" ht="15" customHeight="1" x14ac:dyDescent="0.4">
      <c r="B8" s="45" t="s">
        <v>61</v>
      </c>
      <c r="C8" s="291"/>
      <c r="D8" s="117"/>
      <c r="E8" s="295"/>
      <c r="F8" s="296"/>
      <c r="G8" s="169"/>
      <c r="H8" s="169"/>
      <c r="I8" s="169"/>
      <c r="J8" s="169"/>
      <c r="K8" s="169"/>
      <c r="L8" s="169"/>
      <c r="M8" s="169"/>
      <c r="N8" s="169"/>
      <c r="O8" s="169"/>
      <c r="P8" s="169"/>
      <c r="Q8" s="169"/>
      <c r="R8" s="169"/>
      <c r="S8" s="169"/>
      <c r="T8" s="169"/>
      <c r="U8" s="169"/>
      <c r="V8" s="169"/>
    </row>
    <row r="9" spans="1:22" ht="15.9" x14ac:dyDescent="0.4">
      <c r="B9" s="227"/>
      <c r="C9" s="118" t="s">
        <v>14</v>
      </c>
      <c r="D9" s="114"/>
      <c r="E9" s="106"/>
      <c r="F9" s="106"/>
      <c r="G9" s="106"/>
      <c r="H9" s="106"/>
      <c r="I9" s="106"/>
      <c r="J9" s="106"/>
      <c r="K9" s="106"/>
      <c r="L9" s="106"/>
      <c r="M9" s="106"/>
      <c r="N9" s="106"/>
      <c r="O9" s="106"/>
      <c r="P9" s="106"/>
      <c r="Q9" s="106"/>
      <c r="R9" s="106"/>
      <c r="S9" s="106"/>
      <c r="T9" s="106"/>
      <c r="U9" s="106"/>
      <c r="V9" s="169"/>
    </row>
    <row r="10" spans="1:22" ht="15.9" x14ac:dyDescent="0.4">
      <c r="B10" s="227"/>
      <c r="C10" s="118" t="s">
        <v>34</v>
      </c>
      <c r="D10" s="114"/>
      <c r="E10" s="106"/>
      <c r="F10" s="106"/>
      <c r="G10" s="106"/>
      <c r="H10" s="106"/>
      <c r="I10" s="106"/>
      <c r="J10" s="106"/>
      <c r="K10" s="106"/>
      <c r="L10" s="106"/>
      <c r="M10" s="106"/>
      <c r="N10" s="106"/>
      <c r="O10" s="106"/>
      <c r="P10" s="106"/>
      <c r="Q10" s="106"/>
      <c r="R10" s="106"/>
      <c r="S10" s="106"/>
      <c r="T10" s="106"/>
      <c r="U10" s="106"/>
      <c r="V10" s="169"/>
    </row>
    <row r="11" spans="1:22" ht="15.9" x14ac:dyDescent="0.4">
      <c r="B11" s="227"/>
      <c r="C11" s="291" t="s">
        <v>35</v>
      </c>
      <c r="D11" s="114"/>
      <c r="E11" s="106"/>
      <c r="F11" s="106"/>
      <c r="G11" s="106"/>
      <c r="H11" s="106"/>
      <c r="I11" s="106"/>
      <c r="J11" s="106"/>
      <c r="K11" s="106"/>
      <c r="L11" s="106"/>
      <c r="M11" s="106"/>
      <c r="N11" s="106"/>
      <c r="O11" s="106"/>
      <c r="P11" s="106"/>
      <c r="Q11" s="106"/>
      <c r="R11" s="106"/>
      <c r="S11" s="106"/>
      <c r="T11" s="106"/>
      <c r="U11" s="106"/>
      <c r="V11" s="169"/>
    </row>
    <row r="12" spans="1:22" ht="15.9" x14ac:dyDescent="0.4">
      <c r="B12" s="227"/>
      <c r="C12" s="291"/>
      <c r="D12" s="114"/>
      <c r="E12" s="106"/>
      <c r="F12" s="106"/>
      <c r="G12" s="106"/>
      <c r="H12" s="106"/>
      <c r="I12" s="106"/>
      <c r="J12" s="106"/>
      <c r="K12" s="106"/>
      <c r="L12" s="106"/>
      <c r="M12" s="106"/>
      <c r="N12" s="106"/>
      <c r="O12" s="106"/>
      <c r="P12" s="106"/>
      <c r="Q12" s="106"/>
      <c r="R12" s="106"/>
      <c r="S12" s="106"/>
      <c r="T12" s="106"/>
      <c r="U12" s="106"/>
      <c r="V12" s="169"/>
    </row>
    <row r="13" spans="1:22" ht="15.9" x14ac:dyDescent="0.4">
      <c r="B13" s="227"/>
      <c r="C13" s="120" t="s">
        <v>63</v>
      </c>
      <c r="D13" s="114"/>
      <c r="E13" s="106"/>
      <c r="F13" s="106"/>
      <c r="G13" s="106"/>
      <c r="H13" s="106"/>
      <c r="I13" s="106"/>
      <c r="J13" s="106"/>
      <c r="K13" s="106"/>
      <c r="L13" s="106"/>
      <c r="M13" s="106"/>
      <c r="N13" s="106"/>
      <c r="O13" s="106"/>
      <c r="P13" s="106"/>
      <c r="Q13" s="106"/>
      <c r="R13" s="106"/>
      <c r="S13" s="106"/>
      <c r="T13" s="106"/>
      <c r="U13" s="106"/>
      <c r="V13" s="169"/>
    </row>
    <row r="14" spans="1:22" ht="15.9" x14ac:dyDescent="0.4">
      <c r="B14" s="227"/>
      <c r="C14" s="118" t="s">
        <v>14</v>
      </c>
      <c r="D14" s="114"/>
      <c r="E14" s="106"/>
      <c r="F14" s="106"/>
      <c r="G14" s="106"/>
      <c r="H14" s="106"/>
      <c r="I14" s="106"/>
      <c r="J14" s="106"/>
      <c r="K14" s="106"/>
      <c r="L14" s="106"/>
      <c r="M14" s="106"/>
      <c r="N14" s="106"/>
      <c r="O14" s="106"/>
      <c r="P14" s="106"/>
      <c r="Q14" s="106"/>
      <c r="R14" s="106"/>
      <c r="S14" s="106"/>
      <c r="T14" s="106"/>
      <c r="U14" s="106"/>
      <c r="V14" s="169"/>
    </row>
    <row r="15" spans="1:22" ht="5.6" customHeight="1" x14ac:dyDescent="0.4">
      <c r="B15" s="114"/>
      <c r="C15" s="118"/>
      <c r="D15" s="114"/>
      <c r="E15" s="106"/>
      <c r="F15" s="106"/>
      <c r="G15" s="106"/>
      <c r="H15" s="106"/>
      <c r="I15" s="106"/>
      <c r="J15" s="106"/>
      <c r="K15" s="106"/>
      <c r="L15" s="106"/>
      <c r="M15" s="106"/>
      <c r="N15" s="106"/>
      <c r="O15" s="106"/>
      <c r="P15" s="106"/>
      <c r="Q15" s="106"/>
      <c r="R15" s="106"/>
      <c r="S15" s="106"/>
      <c r="T15" s="106"/>
      <c r="U15" s="106"/>
      <c r="V15" s="169"/>
    </row>
    <row r="16" spans="1:22" ht="15.9" x14ac:dyDescent="0.4">
      <c r="B16" s="297" t="s">
        <v>405</v>
      </c>
      <c r="C16" s="169"/>
      <c r="D16" s="114"/>
      <c r="E16" s="106"/>
      <c r="F16" s="106"/>
      <c r="G16" s="106"/>
      <c r="H16" s="106"/>
      <c r="I16" s="106"/>
      <c r="J16" s="116"/>
      <c r="K16" s="106"/>
      <c r="L16" s="106"/>
      <c r="M16" s="106"/>
      <c r="N16" s="106"/>
      <c r="O16" s="106"/>
      <c r="P16" s="106"/>
      <c r="Q16" s="106"/>
      <c r="R16" s="116" t="s">
        <v>62</v>
      </c>
      <c r="S16" s="169"/>
      <c r="T16" s="106"/>
      <c r="U16" s="106"/>
      <c r="V16" s="169"/>
    </row>
    <row r="17" spans="2:22" ht="15.9" x14ac:dyDescent="0.4">
      <c r="B17" s="114"/>
      <c r="C17" s="169"/>
      <c r="D17" s="114"/>
      <c r="E17" s="106"/>
      <c r="F17" s="106"/>
      <c r="G17" s="106"/>
      <c r="H17" s="106"/>
      <c r="I17" s="106"/>
      <c r="J17" s="116"/>
      <c r="K17" s="106"/>
      <c r="L17" s="106"/>
      <c r="M17" s="106"/>
      <c r="N17" s="106"/>
      <c r="O17" s="106"/>
      <c r="P17" s="106"/>
      <c r="Q17" s="106"/>
      <c r="R17" s="169"/>
      <c r="S17" s="169"/>
      <c r="T17" s="106"/>
      <c r="U17" s="106"/>
      <c r="V17" s="169"/>
    </row>
    <row r="18" spans="2:22" ht="15.9" x14ac:dyDescent="0.4">
      <c r="B18" s="114" t="s">
        <v>422</v>
      </c>
      <c r="C18" s="118"/>
      <c r="D18" s="114"/>
      <c r="E18" s="106"/>
      <c r="F18" s="106"/>
      <c r="G18" s="106"/>
      <c r="H18" s="106"/>
      <c r="I18" s="106"/>
      <c r="J18" s="106"/>
      <c r="K18" s="106"/>
      <c r="L18" s="106"/>
      <c r="M18" s="106"/>
      <c r="N18" s="106"/>
      <c r="O18" s="106"/>
      <c r="P18" s="106"/>
      <c r="Q18" s="106"/>
      <c r="R18" s="106"/>
      <c r="S18" s="116" t="s">
        <v>64</v>
      </c>
      <c r="T18" s="106"/>
      <c r="U18" s="106"/>
      <c r="V18" s="169"/>
    </row>
    <row r="19" spans="2:22" ht="15.9" x14ac:dyDescent="0.4">
      <c r="B19" s="114"/>
      <c r="C19" s="118"/>
      <c r="D19" s="114"/>
      <c r="E19" s="106"/>
      <c r="F19" s="106"/>
      <c r="G19" s="106"/>
      <c r="H19" s="106"/>
      <c r="I19" s="106"/>
      <c r="J19" s="106"/>
      <c r="K19" s="106"/>
      <c r="L19" s="106"/>
      <c r="M19" s="106"/>
      <c r="N19" s="106"/>
      <c r="O19" s="106"/>
      <c r="P19" s="106"/>
      <c r="Q19" s="106"/>
      <c r="R19" s="106"/>
      <c r="S19" s="116"/>
      <c r="T19" s="106"/>
      <c r="U19" s="106"/>
      <c r="V19" s="169"/>
    </row>
    <row r="20" spans="2:22" ht="15.9" x14ac:dyDescent="0.4">
      <c r="B20" s="114" t="s">
        <v>406</v>
      </c>
      <c r="C20" s="118"/>
      <c r="D20" s="114"/>
      <c r="E20" s="106"/>
      <c r="F20" s="106"/>
      <c r="G20" s="106"/>
      <c r="H20" s="106"/>
      <c r="I20" s="106"/>
      <c r="J20" s="106"/>
      <c r="K20" s="106"/>
      <c r="L20" s="106"/>
      <c r="M20" s="106"/>
      <c r="N20" s="106"/>
      <c r="O20" s="106"/>
      <c r="P20" s="106"/>
      <c r="Q20" s="169"/>
      <c r="R20" s="169"/>
      <c r="S20" s="106"/>
      <c r="T20" s="106"/>
      <c r="U20" s="106"/>
      <c r="V20" s="169"/>
    </row>
    <row r="21" spans="2:22" ht="15.9" x14ac:dyDescent="0.4">
      <c r="B21" s="114" t="s">
        <v>423</v>
      </c>
      <c r="C21" s="118"/>
      <c r="D21" s="114"/>
      <c r="E21" s="106"/>
      <c r="F21" s="106"/>
      <c r="G21" s="106"/>
      <c r="H21" s="106"/>
      <c r="I21" s="106"/>
      <c r="J21" s="106"/>
      <c r="K21" s="106"/>
      <c r="L21" s="106"/>
      <c r="M21" s="106"/>
      <c r="N21" s="106"/>
      <c r="O21" s="106"/>
      <c r="P21" s="106"/>
      <c r="Q21" s="106"/>
      <c r="R21" s="106"/>
      <c r="S21" s="116"/>
      <c r="T21" s="106"/>
      <c r="U21" s="106"/>
      <c r="V21" s="169"/>
    </row>
    <row r="22" spans="2:22" ht="15.9" x14ac:dyDescent="0.4">
      <c r="B22" s="114"/>
      <c r="C22" s="116" t="s">
        <v>66</v>
      </c>
      <c r="D22" s="116"/>
      <c r="E22" s="106"/>
      <c r="F22" s="106"/>
      <c r="G22" s="106"/>
      <c r="H22" s="116" t="s">
        <v>65</v>
      </c>
      <c r="I22" s="106"/>
      <c r="J22" s="106"/>
      <c r="K22" s="106"/>
      <c r="L22" s="106"/>
      <c r="M22" s="106"/>
      <c r="N22" s="116" t="s">
        <v>401</v>
      </c>
      <c r="O22" s="106"/>
      <c r="P22" s="106"/>
      <c r="Q22" s="169"/>
      <c r="R22" s="169"/>
      <c r="S22" s="106"/>
      <c r="T22" s="106"/>
      <c r="U22" s="106"/>
      <c r="V22" s="169"/>
    </row>
    <row r="23" spans="2:22" ht="15.9" x14ac:dyDescent="0.4">
      <c r="B23" s="169"/>
      <c r="C23" s="118"/>
      <c r="D23" s="114"/>
      <c r="E23" s="106"/>
      <c r="F23" s="106"/>
      <c r="G23" s="106"/>
      <c r="H23" s="106"/>
      <c r="I23" s="106"/>
      <c r="J23" s="106"/>
      <c r="K23" s="106"/>
      <c r="L23" s="106"/>
      <c r="M23" s="106"/>
      <c r="N23" s="106"/>
      <c r="O23" s="106"/>
      <c r="P23" s="106"/>
      <c r="Q23" s="106"/>
      <c r="R23" s="116"/>
      <c r="S23" s="106"/>
      <c r="T23" s="106"/>
      <c r="U23" s="106"/>
      <c r="V23" s="169"/>
    </row>
    <row r="24" spans="2:22" ht="15.9" x14ac:dyDescent="0.4">
      <c r="B24" s="45" t="s">
        <v>407</v>
      </c>
      <c r="C24" s="169"/>
      <c r="D24" s="114"/>
      <c r="E24" s="106"/>
      <c r="F24" s="106"/>
      <c r="G24" s="106"/>
      <c r="H24" s="106"/>
      <c r="I24" s="106"/>
      <c r="J24" s="106"/>
      <c r="K24" s="106"/>
      <c r="L24" s="106"/>
      <c r="M24" s="106"/>
      <c r="N24" s="106"/>
      <c r="O24" s="106"/>
      <c r="P24" s="106"/>
      <c r="Q24" s="106"/>
      <c r="R24" s="106"/>
      <c r="S24" s="106"/>
      <c r="T24" s="106"/>
      <c r="U24" s="106"/>
      <c r="V24" s="169"/>
    </row>
    <row r="25" spans="2:22" ht="15.9" x14ac:dyDescent="0.4">
      <c r="B25" s="45" t="s">
        <v>408</v>
      </c>
      <c r="C25" s="169"/>
      <c r="D25" s="114"/>
      <c r="E25" s="106"/>
      <c r="F25" s="106"/>
      <c r="G25" s="106"/>
      <c r="H25" s="106"/>
      <c r="I25" s="106"/>
      <c r="J25" s="106"/>
      <c r="K25" s="106"/>
      <c r="L25" s="106"/>
      <c r="M25" s="106"/>
      <c r="N25" s="106"/>
      <c r="O25" s="106"/>
      <c r="P25" s="106"/>
      <c r="Q25" s="106"/>
      <c r="R25" s="106"/>
      <c r="S25" s="106"/>
      <c r="T25" s="106"/>
      <c r="U25" s="106"/>
      <c r="V25" s="169"/>
    </row>
    <row r="26" spans="2:22" ht="15.9" x14ac:dyDescent="0.4">
      <c r="B26" s="120" t="s">
        <v>409</v>
      </c>
      <c r="C26" s="118"/>
      <c r="D26" s="114"/>
      <c r="E26" s="106"/>
      <c r="F26" s="106"/>
      <c r="G26" s="106"/>
      <c r="H26" s="106"/>
      <c r="I26" s="106"/>
      <c r="J26" s="106"/>
      <c r="K26" s="106"/>
      <c r="L26" s="106"/>
      <c r="M26" s="106"/>
      <c r="N26" s="106"/>
      <c r="O26" s="106"/>
      <c r="P26" s="106"/>
      <c r="Q26" s="106"/>
      <c r="R26" s="106"/>
      <c r="S26" s="106"/>
      <c r="T26" s="106"/>
      <c r="U26" s="106"/>
      <c r="V26" s="169"/>
    </row>
    <row r="27" spans="2:22" ht="15.9" x14ac:dyDescent="0.4">
      <c r="B27" s="114" t="s">
        <v>410</v>
      </c>
      <c r="C27" s="118"/>
      <c r="D27" s="114"/>
      <c r="E27" s="106"/>
      <c r="F27" s="106"/>
      <c r="G27" s="106"/>
      <c r="H27" s="106"/>
      <c r="I27" s="106"/>
      <c r="J27" s="106"/>
      <c r="K27" s="106"/>
      <c r="L27" s="106"/>
      <c r="M27" s="106"/>
      <c r="N27" s="106"/>
      <c r="O27" s="106"/>
      <c r="P27" s="106"/>
      <c r="Q27" s="106"/>
      <c r="R27" s="106"/>
      <c r="S27" s="106"/>
      <c r="T27" s="106"/>
      <c r="U27" s="106"/>
      <c r="V27" s="169"/>
    </row>
    <row r="28" spans="2:22" ht="15.9" x14ac:dyDescent="0.4">
      <c r="B28" s="114"/>
      <c r="C28" s="118"/>
      <c r="D28" s="114"/>
      <c r="E28" s="106"/>
      <c r="F28" s="106"/>
      <c r="G28" s="106"/>
      <c r="H28" s="106"/>
      <c r="I28" s="106"/>
      <c r="J28" s="106"/>
      <c r="K28" s="106"/>
      <c r="L28" s="106"/>
      <c r="M28" s="106"/>
      <c r="N28" s="106"/>
      <c r="O28" s="106"/>
      <c r="P28" s="106"/>
      <c r="Q28" s="106"/>
      <c r="R28" s="106"/>
      <c r="S28" s="106"/>
      <c r="T28" s="106"/>
      <c r="U28" s="106"/>
      <c r="V28" s="169"/>
    </row>
    <row r="29" spans="2:22" ht="15.9" x14ac:dyDescent="0.4">
      <c r="B29" s="228" t="s">
        <v>412</v>
      </c>
      <c r="C29" s="118"/>
      <c r="D29" s="114"/>
      <c r="E29" s="106"/>
      <c r="F29" s="106"/>
      <c r="G29" s="106"/>
      <c r="H29" s="106"/>
      <c r="I29" s="106"/>
      <c r="J29" s="106"/>
      <c r="K29" s="106"/>
      <c r="L29" s="106"/>
      <c r="M29" s="106"/>
      <c r="N29" s="106"/>
      <c r="O29" s="106"/>
      <c r="P29" s="106"/>
      <c r="Q29" s="106"/>
      <c r="R29" s="106"/>
      <c r="S29" s="106"/>
      <c r="T29" s="106"/>
      <c r="U29" s="106"/>
      <c r="V29" s="169"/>
    </row>
    <row r="30" spans="2:22" ht="15.9" x14ac:dyDescent="0.4">
      <c r="B30" s="228" t="s">
        <v>411</v>
      </c>
      <c r="C30" s="118"/>
      <c r="D30" s="114"/>
      <c r="E30" s="106"/>
      <c r="F30" s="106"/>
      <c r="G30" s="106"/>
      <c r="H30" s="106"/>
      <c r="I30" s="106"/>
      <c r="J30" s="106"/>
      <c r="K30" s="106"/>
      <c r="L30" s="106"/>
      <c r="M30" s="106"/>
      <c r="N30" s="106"/>
      <c r="O30" s="106"/>
      <c r="P30" s="106"/>
      <c r="Q30" s="106"/>
      <c r="R30" s="106"/>
      <c r="S30" s="106"/>
      <c r="T30" s="106"/>
      <c r="U30" s="106"/>
      <c r="V30" s="169"/>
    </row>
    <row r="31" spans="2:22" ht="15.9" x14ac:dyDescent="0.4">
      <c r="B31" s="114"/>
      <c r="C31" s="118"/>
      <c r="D31" s="114"/>
      <c r="E31" s="106"/>
      <c r="F31" s="106"/>
      <c r="G31" s="106"/>
      <c r="H31" s="106"/>
      <c r="I31" s="106"/>
      <c r="J31" s="106"/>
      <c r="K31" s="106"/>
      <c r="L31" s="106"/>
      <c r="M31" s="106"/>
      <c r="N31" s="106"/>
      <c r="O31" s="106"/>
      <c r="P31" s="106"/>
      <c r="Q31" s="106"/>
      <c r="R31" s="106"/>
      <c r="S31" s="106"/>
      <c r="T31" s="106"/>
      <c r="U31" s="106"/>
      <c r="V31" s="169"/>
    </row>
    <row r="32" spans="2:22" ht="15.9" x14ac:dyDescent="0.4">
      <c r="B32" s="114" t="s">
        <v>413</v>
      </c>
      <c r="C32" s="118"/>
      <c r="D32" s="114"/>
      <c r="E32" s="106"/>
      <c r="F32" s="106"/>
      <c r="G32" s="106"/>
      <c r="H32" s="106"/>
      <c r="I32" s="106"/>
      <c r="J32" s="106"/>
      <c r="K32" s="106"/>
      <c r="L32" s="106"/>
      <c r="M32" s="106"/>
      <c r="N32" s="106"/>
      <c r="O32" s="106"/>
      <c r="P32" s="106"/>
      <c r="Q32" s="106"/>
      <c r="R32" s="106"/>
      <c r="S32" s="106"/>
      <c r="T32" s="106"/>
      <c r="U32" s="106"/>
      <c r="V32" s="169"/>
    </row>
    <row r="33" spans="2:22" ht="15.9" x14ac:dyDescent="0.4">
      <c r="B33" s="114" t="s">
        <v>414</v>
      </c>
      <c r="C33" s="118"/>
      <c r="D33" s="114"/>
      <c r="E33" s="106"/>
      <c r="F33" s="106"/>
      <c r="G33" s="106"/>
      <c r="H33" s="106"/>
      <c r="I33" s="106"/>
      <c r="J33" s="106"/>
      <c r="K33" s="106"/>
      <c r="L33" s="106"/>
      <c r="M33" s="106"/>
      <c r="N33" s="106"/>
      <c r="O33" s="106"/>
      <c r="P33" s="106"/>
      <c r="Q33" s="106"/>
      <c r="R33" s="106"/>
      <c r="S33" s="106"/>
      <c r="T33" s="106"/>
      <c r="U33" s="106"/>
      <c r="V33" s="169"/>
    </row>
    <row r="34" spans="2:22" ht="15.9" x14ac:dyDescent="0.4">
      <c r="B34" s="114" t="s">
        <v>415</v>
      </c>
      <c r="C34" s="118"/>
      <c r="D34" s="114"/>
      <c r="E34" s="106"/>
      <c r="F34" s="106"/>
      <c r="G34" s="106"/>
      <c r="H34" s="106"/>
      <c r="I34" s="106"/>
      <c r="J34" s="106"/>
      <c r="K34" s="106"/>
      <c r="L34" s="106"/>
      <c r="M34" s="106"/>
      <c r="N34" s="106"/>
      <c r="O34" s="106"/>
      <c r="P34" s="106"/>
      <c r="Q34" s="106"/>
      <c r="R34" s="106"/>
      <c r="S34" s="106"/>
      <c r="T34" s="106"/>
      <c r="U34" s="106"/>
      <c r="V34" s="169"/>
    </row>
    <row r="35" spans="2:22" ht="15.9" x14ac:dyDescent="0.4">
      <c r="B35" s="114"/>
      <c r="C35" s="118"/>
      <c r="D35" s="114"/>
      <c r="E35" s="106"/>
      <c r="F35" s="106"/>
      <c r="G35" s="106"/>
      <c r="H35" s="106"/>
      <c r="I35" s="106"/>
      <c r="J35" s="106"/>
      <c r="K35" s="106"/>
      <c r="L35" s="106"/>
      <c r="M35" s="106"/>
      <c r="N35" s="106"/>
      <c r="O35" s="106"/>
      <c r="P35" s="106"/>
      <c r="Q35" s="106"/>
      <c r="R35" s="106"/>
      <c r="S35" s="106"/>
      <c r="T35" s="106"/>
      <c r="U35" s="106"/>
      <c r="V35" s="169"/>
    </row>
    <row r="36" spans="2:22" ht="16.75" x14ac:dyDescent="0.4">
      <c r="B36" s="114" t="s">
        <v>545</v>
      </c>
      <c r="C36" s="118"/>
      <c r="D36" s="114"/>
      <c r="E36" s="106"/>
      <c r="F36" s="106"/>
      <c r="G36" s="106"/>
      <c r="H36" s="106"/>
      <c r="I36" s="106"/>
      <c r="J36" s="106"/>
      <c r="K36" s="106"/>
      <c r="L36" s="106"/>
      <c r="M36" s="106"/>
      <c r="N36" s="106"/>
      <c r="O36" s="106"/>
      <c r="P36" s="106"/>
      <c r="Q36" s="106"/>
      <c r="R36" s="106"/>
      <c r="S36" s="106"/>
      <c r="T36" s="106"/>
      <c r="U36" s="106"/>
      <c r="V36" s="169"/>
    </row>
    <row r="37" spans="2:22" ht="15.9" x14ac:dyDescent="0.4">
      <c r="B37" s="114" t="s">
        <v>416</v>
      </c>
      <c r="C37" s="118"/>
      <c r="D37" s="114"/>
      <c r="E37" s="106"/>
      <c r="F37" s="106"/>
      <c r="G37" s="106"/>
      <c r="H37" s="106"/>
      <c r="I37" s="106"/>
      <c r="J37" s="106"/>
      <c r="K37" s="106"/>
      <c r="L37" s="106"/>
      <c r="M37" s="106"/>
      <c r="N37" s="106"/>
      <c r="O37" s="106"/>
      <c r="P37" s="106"/>
      <c r="Q37" s="106"/>
      <c r="R37" s="106"/>
      <c r="S37" s="106"/>
      <c r="T37" s="106"/>
      <c r="U37" s="106"/>
      <c r="V37" s="169"/>
    </row>
    <row r="38" spans="2:22" ht="15.9" x14ac:dyDescent="0.4">
      <c r="B38" s="114"/>
      <c r="C38" s="118"/>
      <c r="D38" s="114"/>
      <c r="E38" s="106"/>
      <c r="F38" s="106"/>
      <c r="G38" s="106"/>
      <c r="H38" s="106"/>
      <c r="I38" s="106"/>
      <c r="J38" s="106"/>
      <c r="K38" s="106"/>
      <c r="L38" s="106"/>
      <c r="M38" s="106"/>
      <c r="N38" s="106"/>
      <c r="O38" s="106"/>
      <c r="P38" s="106"/>
      <c r="Q38" s="106"/>
      <c r="R38" s="106"/>
      <c r="S38" s="106"/>
      <c r="T38" s="106"/>
      <c r="U38" s="106"/>
      <c r="V38" s="169"/>
    </row>
    <row r="39" spans="2:22" ht="16.75" x14ac:dyDescent="0.4">
      <c r="B39" s="114" t="s">
        <v>546</v>
      </c>
      <c r="C39" s="118"/>
      <c r="D39" s="114"/>
      <c r="E39" s="106"/>
      <c r="F39" s="106"/>
      <c r="G39" s="106"/>
      <c r="H39" s="106"/>
      <c r="I39" s="106"/>
      <c r="J39" s="106"/>
      <c r="K39" s="106"/>
      <c r="L39" s="106"/>
      <c r="M39" s="106"/>
      <c r="N39" s="106"/>
      <c r="O39" s="106"/>
      <c r="P39" s="106"/>
      <c r="Q39" s="106"/>
      <c r="R39" s="106"/>
      <c r="S39" s="106"/>
      <c r="T39" s="106"/>
      <c r="U39" s="106"/>
      <c r="V39" s="169"/>
    </row>
    <row r="40" spans="2:22" ht="15.9" x14ac:dyDescent="0.4">
      <c r="B40" s="114" t="s">
        <v>417</v>
      </c>
      <c r="C40" s="118"/>
      <c r="D40" s="114"/>
      <c r="E40" s="106"/>
      <c r="F40" s="106"/>
      <c r="G40" s="106"/>
      <c r="H40" s="106"/>
      <c r="I40" s="106"/>
      <c r="J40" s="106"/>
      <c r="K40" s="106"/>
      <c r="L40" s="106"/>
      <c r="M40" s="106"/>
      <c r="N40" s="106"/>
      <c r="O40" s="106"/>
      <c r="P40" s="106"/>
      <c r="Q40" s="106"/>
      <c r="R40" s="106"/>
      <c r="S40" s="106"/>
      <c r="T40" s="106"/>
      <c r="U40" s="106"/>
      <c r="V40" s="169"/>
    </row>
    <row r="41" spans="2:22" ht="15.9" x14ac:dyDescent="0.4">
      <c r="B41" s="114"/>
      <c r="C41" s="118"/>
      <c r="D41" s="114"/>
      <c r="E41" s="106"/>
      <c r="F41" s="106"/>
      <c r="G41" s="106"/>
      <c r="H41" s="106"/>
      <c r="I41" s="106"/>
      <c r="J41" s="106"/>
      <c r="K41" s="106"/>
      <c r="L41" s="106"/>
      <c r="M41" s="106"/>
      <c r="N41" s="106"/>
      <c r="O41" s="106"/>
      <c r="P41" s="106"/>
      <c r="Q41" s="106"/>
      <c r="R41" s="106"/>
      <c r="S41" s="106"/>
      <c r="T41" s="106"/>
      <c r="U41" s="106"/>
      <c r="V41" s="169"/>
    </row>
    <row r="42" spans="2:22" ht="15.9" x14ac:dyDescent="0.4">
      <c r="B42" s="228" t="s">
        <v>418</v>
      </c>
      <c r="C42" s="118"/>
      <c r="D42" s="114"/>
      <c r="E42" s="106"/>
      <c r="F42" s="106"/>
      <c r="G42" s="106"/>
      <c r="H42" s="106"/>
      <c r="I42" s="106"/>
      <c r="J42" s="106"/>
      <c r="K42" s="106"/>
      <c r="L42" s="106"/>
      <c r="M42" s="106"/>
      <c r="N42" s="106"/>
      <c r="O42" s="106"/>
      <c r="P42" s="106"/>
      <c r="Q42" s="106"/>
      <c r="R42" s="106"/>
      <c r="S42" s="106"/>
      <c r="T42" s="106"/>
      <c r="U42" s="106"/>
      <c r="V42" s="169"/>
    </row>
    <row r="43" spans="2:22" ht="15.9" x14ac:dyDescent="0.4">
      <c r="B43" s="228" t="s">
        <v>419</v>
      </c>
      <c r="C43" s="118"/>
      <c r="D43" s="114"/>
      <c r="E43" s="106"/>
      <c r="F43" s="106"/>
      <c r="G43" s="106"/>
      <c r="H43" s="106"/>
      <c r="I43" s="106"/>
      <c r="J43" s="106"/>
      <c r="K43" s="106"/>
      <c r="L43" s="106"/>
      <c r="M43" s="106"/>
      <c r="N43" s="106"/>
      <c r="O43" s="106"/>
      <c r="P43" s="106"/>
      <c r="Q43" s="106"/>
      <c r="R43" s="106"/>
      <c r="S43" s="106"/>
      <c r="T43" s="106"/>
      <c r="U43" s="106"/>
      <c r="V43" s="169"/>
    </row>
    <row r="44" spans="2:22" ht="15.9" x14ac:dyDescent="0.4">
      <c r="B44" s="120" t="s">
        <v>420</v>
      </c>
      <c r="C44" s="118"/>
      <c r="D44" s="114"/>
      <c r="E44" s="106"/>
      <c r="F44" s="106"/>
      <c r="G44" s="106"/>
      <c r="H44" s="106"/>
      <c r="I44" s="106"/>
      <c r="J44" s="106"/>
      <c r="K44" s="106"/>
      <c r="L44" s="106"/>
      <c r="M44" s="106"/>
      <c r="N44" s="106"/>
      <c r="O44" s="106"/>
      <c r="P44" s="106"/>
      <c r="Q44" s="106"/>
      <c r="R44" s="106"/>
      <c r="S44" s="106"/>
      <c r="T44" s="106"/>
      <c r="U44" s="106"/>
      <c r="V44" s="169"/>
    </row>
    <row r="45" spans="2:22" ht="15.9" x14ac:dyDescent="0.4">
      <c r="B45" s="228"/>
      <c r="C45" s="118"/>
      <c r="D45" s="114"/>
      <c r="E45" s="106"/>
      <c r="F45" s="106"/>
      <c r="G45" s="106"/>
      <c r="H45" s="106"/>
      <c r="I45" s="106"/>
      <c r="J45" s="106"/>
      <c r="K45" s="106"/>
      <c r="L45" s="106"/>
      <c r="M45" s="106"/>
      <c r="N45" s="106"/>
      <c r="O45" s="106"/>
      <c r="P45" s="106"/>
      <c r="Q45" s="106"/>
      <c r="R45" s="106"/>
      <c r="S45" s="106"/>
      <c r="T45" s="106"/>
      <c r="U45" s="106"/>
      <c r="V45" s="169"/>
    </row>
    <row r="46" spans="2:22" ht="7.3" customHeight="1" x14ac:dyDescent="0.4">
      <c r="B46" s="298"/>
      <c r="C46" s="289"/>
      <c r="D46" s="299"/>
      <c r="E46" s="300"/>
      <c r="F46" s="300"/>
      <c r="G46" s="300"/>
      <c r="H46" s="300"/>
      <c r="I46" s="300"/>
      <c r="J46" s="300"/>
      <c r="K46" s="300"/>
      <c r="L46" s="300"/>
      <c r="M46" s="300"/>
      <c r="N46" s="300"/>
      <c r="O46" s="300"/>
      <c r="P46" s="300"/>
      <c r="Q46" s="300"/>
      <c r="R46" s="300"/>
      <c r="S46" s="300"/>
      <c r="T46" s="300"/>
      <c r="U46" s="300"/>
      <c r="V46" s="301"/>
    </row>
    <row r="47" spans="2:22" ht="18.45" x14ac:dyDescent="0.4">
      <c r="B47" s="292" t="s">
        <v>421</v>
      </c>
      <c r="C47" s="118"/>
      <c r="D47" s="114"/>
      <c r="E47" s="106"/>
      <c r="F47" s="106"/>
      <c r="G47" s="106"/>
      <c r="H47" s="106"/>
      <c r="I47" s="106"/>
      <c r="J47" s="106"/>
      <c r="K47" s="106"/>
      <c r="L47" s="106"/>
      <c r="M47" s="106"/>
      <c r="N47" s="106"/>
      <c r="O47" s="106"/>
      <c r="P47" s="106"/>
      <c r="Q47" s="106"/>
      <c r="R47" s="106"/>
      <c r="S47" s="106"/>
      <c r="T47" s="106"/>
      <c r="U47" s="106"/>
      <c r="V47" s="169"/>
    </row>
    <row r="48" spans="2:22" ht="18.45" x14ac:dyDescent="0.4">
      <c r="B48" s="292" t="s">
        <v>424</v>
      </c>
      <c r="C48" s="118"/>
      <c r="D48" s="114"/>
      <c r="E48" s="106"/>
      <c r="F48" s="106"/>
      <c r="G48" s="106"/>
      <c r="H48" s="106"/>
      <c r="I48" s="106"/>
      <c r="J48" s="106"/>
      <c r="K48" s="106"/>
      <c r="L48" s="106"/>
      <c r="M48" s="106"/>
      <c r="N48" s="106"/>
      <c r="O48" s="106"/>
      <c r="P48" s="106"/>
      <c r="Q48" s="106"/>
      <c r="R48" s="106"/>
      <c r="S48" s="106"/>
      <c r="T48" s="106"/>
      <c r="U48" s="106"/>
      <c r="V48" s="169"/>
    </row>
    <row r="49" spans="2:22" ht="7.3" customHeight="1" x14ac:dyDescent="0.4">
      <c r="B49" s="298"/>
      <c r="C49" s="289"/>
      <c r="D49" s="299"/>
      <c r="E49" s="300"/>
      <c r="F49" s="300"/>
      <c r="G49" s="300"/>
      <c r="H49" s="300"/>
      <c r="I49" s="300"/>
      <c r="J49" s="300"/>
      <c r="K49" s="300"/>
      <c r="L49" s="300"/>
      <c r="M49" s="300"/>
      <c r="N49" s="300"/>
      <c r="O49" s="300"/>
      <c r="P49" s="300"/>
      <c r="Q49" s="300"/>
      <c r="R49" s="300"/>
      <c r="S49" s="300"/>
      <c r="T49" s="300"/>
      <c r="U49" s="300"/>
      <c r="V49" s="301"/>
    </row>
    <row r="50" spans="2:22" ht="18.45" x14ac:dyDescent="0.4">
      <c r="B50" s="292"/>
      <c r="C50" s="169"/>
      <c r="D50" s="169"/>
      <c r="E50" s="169"/>
      <c r="F50" s="169"/>
      <c r="G50" s="169"/>
      <c r="H50" s="169"/>
      <c r="I50" s="169"/>
      <c r="J50" s="169"/>
      <c r="K50" s="169"/>
      <c r="L50" s="169"/>
      <c r="M50" s="169"/>
      <c r="N50" s="169"/>
      <c r="O50" s="169"/>
      <c r="P50" s="169"/>
      <c r="Q50" s="169"/>
      <c r="R50" s="169"/>
      <c r="S50" s="169"/>
      <c r="T50" s="169"/>
      <c r="U50" s="169"/>
      <c r="V50" s="169"/>
    </row>
    <row r="51" spans="2:22" ht="15.9" x14ac:dyDescent="0.4">
      <c r="B51" s="114" t="s">
        <v>543</v>
      </c>
      <c r="C51" s="169"/>
      <c r="D51" s="116" t="s">
        <v>544</v>
      </c>
      <c r="E51" s="169"/>
      <c r="F51" s="169"/>
      <c r="G51" s="169"/>
      <c r="H51" s="169"/>
      <c r="I51" s="169"/>
      <c r="J51" s="169"/>
      <c r="K51" s="169"/>
      <c r="L51" s="169"/>
      <c r="M51" s="169"/>
      <c r="N51" s="169"/>
      <c r="O51" s="169"/>
      <c r="P51" s="169"/>
      <c r="Q51" s="169"/>
      <c r="R51" s="169"/>
      <c r="S51" s="169"/>
      <c r="T51" s="169"/>
      <c r="U51" s="169"/>
      <c r="V51" s="169"/>
    </row>
    <row r="52" spans="2:22" ht="15.9" x14ac:dyDescent="0.4">
      <c r="B52" s="114" t="s">
        <v>548</v>
      </c>
      <c r="D52" s="4" t="s">
        <v>549</v>
      </c>
    </row>
  </sheetData>
  <sheetProtection sheet="1" objects="1" scenarios="1"/>
  <hyperlinks>
    <hyperlink ref="R16" r:id="rId1" xr:uid="{8E701D06-D942-4CDD-B765-F9B3403DB432}"/>
    <hyperlink ref="S18" r:id="rId2" xr:uid="{73EC4312-8292-4C46-A39F-4A9EA789F608}"/>
    <hyperlink ref="H22" r:id="rId3" xr:uid="{6B33130B-6E7D-45EC-9249-7B303A21C418}"/>
    <hyperlink ref="C22" r:id="rId4" xr:uid="{F72178D6-B7E6-4B41-A3A9-A755EC4704D4}"/>
    <hyperlink ref="N22" r:id="rId5" xr:uid="{40CA2455-2880-485D-A06A-B6AA62D22EDA}"/>
    <hyperlink ref="B3" r:id="rId6" xr:uid="{795E7841-1F3B-42BB-B8FC-2749B3D711E0}"/>
    <hyperlink ref="D51" r:id="rId7" xr:uid="{56D3D4ED-B42D-4F48-A35B-96C1933D7450}"/>
    <hyperlink ref="E3" r:id="rId8" xr:uid="{4CE25F58-F9C1-4698-B49F-0BFB29E95E0B}"/>
    <hyperlink ref="D52" r:id="rId9" xr:uid="{666A6A5D-13D4-4012-9856-D88E66A7EE43}"/>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90FB9A-B044-4244-BC65-F68F0641D920}">
  <dimension ref="A1:B198"/>
  <sheetViews>
    <sheetView showGridLines="0" workbookViewId="0"/>
  </sheetViews>
  <sheetFormatPr defaultRowHeight="14.6" x14ac:dyDescent="0.4"/>
  <cols>
    <col min="1" max="1" width="3.53515625" customWidth="1"/>
  </cols>
  <sheetData>
    <row r="1" spans="1:1" x14ac:dyDescent="0.4">
      <c r="A1" s="158"/>
    </row>
    <row r="85" spans="2:2" ht="18.45" x14ac:dyDescent="0.5">
      <c r="B85" s="75" t="s">
        <v>461</v>
      </c>
    </row>
    <row r="86" spans="2:2" ht="18.45" x14ac:dyDescent="0.5">
      <c r="B86" s="75" t="s">
        <v>467</v>
      </c>
    </row>
    <row r="87" spans="2:2" ht="18.45" x14ac:dyDescent="0.5">
      <c r="B87" s="98" t="s">
        <v>468</v>
      </c>
    </row>
    <row r="88" spans="2:2" ht="18.45" x14ac:dyDescent="0.5">
      <c r="B88" s="75"/>
    </row>
    <row r="89" spans="2:2" ht="18.45" x14ac:dyDescent="0.5">
      <c r="B89" s="2" t="s">
        <v>462</v>
      </c>
    </row>
    <row r="90" spans="2:2" ht="13.3" customHeight="1" x14ac:dyDescent="0.5">
      <c r="B90" s="2"/>
    </row>
    <row r="91" spans="2:2" ht="18.45" x14ac:dyDescent="0.5">
      <c r="B91" s="2" t="s">
        <v>463</v>
      </c>
    </row>
    <row r="92" spans="2:2" ht="18.45" x14ac:dyDescent="0.5">
      <c r="B92" s="2" t="s">
        <v>464</v>
      </c>
    </row>
    <row r="93" spans="2:2" ht="15.9" x14ac:dyDescent="0.45">
      <c r="B93" s="49" t="s">
        <v>427</v>
      </c>
    </row>
    <row r="94" spans="2:2" ht="9" customHeight="1" x14ac:dyDescent="0.4">
      <c r="B94" s="1"/>
    </row>
    <row r="142" spans="2:2" ht="9" customHeight="1" x14ac:dyDescent="0.4"/>
    <row r="144" spans="2:2" ht="18.45" x14ac:dyDescent="0.5">
      <c r="B144" s="2" t="s">
        <v>428</v>
      </c>
    </row>
    <row r="145" spans="2:2" ht="18.45" x14ac:dyDescent="0.5">
      <c r="B145" s="2" t="s">
        <v>425</v>
      </c>
    </row>
    <row r="146" spans="2:2" ht="15.9" x14ac:dyDescent="0.45">
      <c r="B146" s="49" t="s">
        <v>426</v>
      </c>
    </row>
    <row r="147" spans="2:2" ht="9" customHeight="1" x14ac:dyDescent="0.4">
      <c r="B147" s="1"/>
    </row>
    <row r="196" spans="2:2" ht="18.45" x14ac:dyDescent="0.5">
      <c r="B196" s="2" t="s">
        <v>438</v>
      </c>
    </row>
    <row r="197" spans="2:2" ht="18.45" x14ac:dyDescent="0.5">
      <c r="B197" s="2" t="s">
        <v>435</v>
      </c>
    </row>
    <row r="198" spans="2:2" ht="18.45" x14ac:dyDescent="0.5">
      <c r="B198" s="2" t="s">
        <v>436</v>
      </c>
    </row>
  </sheetData>
  <sheetProtection sheet="1" objects="1" scenarios="1"/>
  <pageMargins left="0.7" right="0.7" top="0.75" bottom="0.75" header="0.3" footer="0.3"/>
  <drawing r:id="rId1"/>
  <legacyDrawing r:id="rId2"/>
  <oleObjects>
    <mc:AlternateContent xmlns:mc="http://schemas.openxmlformats.org/markup-compatibility/2006">
      <mc:Choice Requires="x14">
        <oleObject shapeId="6145" r:id="rId3">
          <objectPr defaultSize="0" autoPict="0" r:id="rId4">
            <anchor moveWithCells="1">
              <from>
                <xdr:col>1</xdr:col>
                <xdr:colOff>125186</xdr:colOff>
                <xdr:row>26</xdr:row>
                <xdr:rowOff>103414</xdr:rowOff>
              </from>
              <to>
                <xdr:col>12</xdr:col>
                <xdr:colOff>97971</xdr:colOff>
                <xdr:row>82</xdr:row>
                <xdr:rowOff>92529</xdr:rowOff>
              </to>
            </anchor>
          </objectPr>
        </oleObject>
      </mc:Choice>
      <mc:Fallback>
        <oleObject shapeId="6145" r:id="rId3"/>
      </mc:Fallback>
    </mc:AlternateContent>
  </oleObjec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2AE9C4-9873-4D1F-AD5C-85BCD22DA4A6}">
  <dimension ref="A1:B123"/>
  <sheetViews>
    <sheetView showGridLines="0" workbookViewId="0"/>
  </sheetViews>
  <sheetFormatPr defaultRowHeight="14.6" x14ac:dyDescent="0.4"/>
  <cols>
    <col min="1" max="1" width="3.84375" customWidth="1"/>
  </cols>
  <sheetData>
    <row r="1" spans="1:2" x14ac:dyDescent="0.4">
      <c r="A1" s="158"/>
    </row>
    <row r="2" spans="1:2" ht="23.15" x14ac:dyDescent="0.6">
      <c r="B2" s="178" t="s">
        <v>440</v>
      </c>
    </row>
    <row r="3" spans="1:2" ht="18.45" x14ac:dyDescent="0.5">
      <c r="B3" s="290" t="s">
        <v>439</v>
      </c>
    </row>
    <row r="5" spans="1:2" ht="18.45" x14ac:dyDescent="0.4">
      <c r="B5" s="292" t="s">
        <v>465</v>
      </c>
    </row>
    <row r="6" spans="1:2" x14ac:dyDescent="0.4">
      <c r="B6" s="169"/>
    </row>
    <row r="7" spans="1:2" ht="18.45" x14ac:dyDescent="0.4">
      <c r="B7" s="292" t="s">
        <v>81</v>
      </c>
    </row>
    <row r="8" spans="1:2" x14ac:dyDescent="0.4">
      <c r="B8" s="169"/>
    </row>
    <row r="9" spans="1:2" ht="20.6" x14ac:dyDescent="0.4">
      <c r="B9" s="293" t="s">
        <v>429</v>
      </c>
    </row>
    <row r="10" spans="1:2" ht="18.45" x14ac:dyDescent="0.4">
      <c r="B10" s="294" t="s">
        <v>466</v>
      </c>
    </row>
    <row r="11" spans="1:2" x14ac:dyDescent="0.4">
      <c r="B11" s="169"/>
    </row>
    <row r="12" spans="1:2" ht="18.45" x14ac:dyDescent="0.4">
      <c r="B12" s="128" t="s">
        <v>430</v>
      </c>
    </row>
    <row r="13" spans="1:2" ht="18.45" x14ac:dyDescent="0.4">
      <c r="B13" s="128" t="s">
        <v>431</v>
      </c>
    </row>
    <row r="14" spans="1:2" ht="18.45" x14ac:dyDescent="0.4">
      <c r="B14" s="128" t="s">
        <v>432</v>
      </c>
    </row>
    <row r="15" spans="1:2" ht="9.9" customHeight="1" x14ac:dyDescent="0.4">
      <c r="B15" s="128"/>
    </row>
    <row r="16" spans="1:2" ht="18.45" x14ac:dyDescent="0.4">
      <c r="B16" s="128" t="s">
        <v>433</v>
      </c>
    </row>
    <row r="17" spans="2:2" ht="18.45" x14ac:dyDescent="0.4">
      <c r="B17" s="128" t="s">
        <v>434</v>
      </c>
    </row>
    <row r="18" spans="2:2" ht="15.9" x14ac:dyDescent="0.4">
      <c r="B18" s="291" t="s">
        <v>427</v>
      </c>
    </row>
    <row r="19" spans="2:2" ht="9.5500000000000007" customHeight="1" x14ac:dyDescent="0.45">
      <c r="B19" s="49"/>
    </row>
    <row r="68" spans="2:2" ht="8.15" customHeight="1" x14ac:dyDescent="0.4"/>
    <row r="69" spans="2:2" ht="18.45" x14ac:dyDescent="0.5">
      <c r="B69" s="2" t="s">
        <v>428</v>
      </c>
    </row>
    <row r="70" spans="2:2" ht="18.45" x14ac:dyDescent="0.5">
      <c r="B70" s="2" t="s">
        <v>425</v>
      </c>
    </row>
    <row r="71" spans="2:2" ht="15.9" x14ac:dyDescent="0.45">
      <c r="B71" s="49" t="s">
        <v>426</v>
      </c>
    </row>
    <row r="72" spans="2:2" ht="9" customHeight="1" x14ac:dyDescent="0.4">
      <c r="B72" s="1"/>
    </row>
    <row r="76" spans="2:2" x14ac:dyDescent="0.4">
      <c r="B76" s="1"/>
    </row>
    <row r="121" spans="2:2" ht="18.45" x14ac:dyDescent="0.5">
      <c r="B121" s="2" t="s">
        <v>437</v>
      </c>
    </row>
    <row r="122" spans="2:2" ht="18.45" x14ac:dyDescent="0.5">
      <c r="B122" s="2" t="s">
        <v>435</v>
      </c>
    </row>
    <row r="123" spans="2:2" ht="18.45" x14ac:dyDescent="0.5">
      <c r="B123" s="2" t="s">
        <v>436</v>
      </c>
    </row>
  </sheetData>
  <sheetProtection sheet="1" objects="1" scenarios="1"/>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E842A6-93E4-4A3A-8613-B2365F5987B7}">
  <dimension ref="A1:B125"/>
  <sheetViews>
    <sheetView showGridLines="0" workbookViewId="0"/>
  </sheetViews>
  <sheetFormatPr defaultRowHeight="14.6" x14ac:dyDescent="0.4"/>
  <cols>
    <col min="1" max="1" width="3.69140625" customWidth="1"/>
  </cols>
  <sheetData>
    <row r="1" spans="1:2" x14ac:dyDescent="0.4">
      <c r="A1" s="158"/>
    </row>
    <row r="2" spans="1:2" ht="23.15" x14ac:dyDescent="0.6">
      <c r="B2" s="178" t="s">
        <v>441</v>
      </c>
    </row>
    <row r="3" spans="1:2" ht="18.45" x14ac:dyDescent="0.5">
      <c r="B3" s="290" t="s">
        <v>442</v>
      </c>
    </row>
    <row r="5" spans="1:2" ht="18.45" x14ac:dyDescent="0.4">
      <c r="B5" s="292" t="s">
        <v>449</v>
      </c>
    </row>
    <row r="6" spans="1:2" ht="18.45" x14ac:dyDescent="0.4">
      <c r="B6" s="292" t="s">
        <v>443</v>
      </c>
    </row>
    <row r="7" spans="1:2" ht="18.45" x14ac:dyDescent="0.4">
      <c r="B7" s="292" t="s">
        <v>445</v>
      </c>
    </row>
    <row r="8" spans="1:2" ht="18.45" x14ac:dyDescent="0.4">
      <c r="B8" s="292" t="s">
        <v>444</v>
      </c>
    </row>
    <row r="9" spans="1:2" ht="18.45" x14ac:dyDescent="0.4">
      <c r="B9" s="292"/>
    </row>
    <row r="10" spans="1:2" ht="20.6" x14ac:dyDescent="0.4">
      <c r="B10" s="293" t="s">
        <v>429</v>
      </c>
    </row>
    <row r="11" spans="1:2" ht="18.45" x14ac:dyDescent="0.4">
      <c r="B11" s="294" t="s">
        <v>448</v>
      </c>
    </row>
    <row r="12" spans="1:2" ht="18.45" x14ac:dyDescent="0.4">
      <c r="B12" s="294" t="s">
        <v>447</v>
      </c>
    </row>
    <row r="13" spans="1:2" x14ac:dyDescent="0.4">
      <c r="B13" s="169"/>
    </row>
    <row r="14" spans="1:2" ht="18.45" x14ac:dyDescent="0.4">
      <c r="B14" s="128" t="s">
        <v>446</v>
      </c>
    </row>
    <row r="15" spans="1:2" ht="18.45" x14ac:dyDescent="0.4">
      <c r="B15" s="128" t="s">
        <v>459</v>
      </c>
    </row>
    <row r="16" spans="1:2" ht="18.45" x14ac:dyDescent="0.4">
      <c r="B16" s="128" t="s">
        <v>460</v>
      </c>
    </row>
    <row r="17" spans="2:2" ht="7.3" customHeight="1" x14ac:dyDescent="0.4">
      <c r="B17" s="128"/>
    </row>
    <row r="18" spans="2:2" ht="18.45" x14ac:dyDescent="0.4">
      <c r="B18" s="128" t="s">
        <v>433</v>
      </c>
    </row>
    <row r="19" spans="2:2" ht="18.45" x14ac:dyDescent="0.4">
      <c r="B19" s="128" t="s">
        <v>434</v>
      </c>
    </row>
    <row r="20" spans="2:2" ht="15.9" x14ac:dyDescent="0.4">
      <c r="B20" s="291" t="s">
        <v>427</v>
      </c>
    </row>
    <row r="21" spans="2:2" ht="9.5500000000000007" customHeight="1" x14ac:dyDescent="0.45">
      <c r="B21" s="49"/>
    </row>
    <row r="70" spans="2:2" ht="7.3" customHeight="1" x14ac:dyDescent="0.4"/>
    <row r="71" spans="2:2" ht="18.45" x14ac:dyDescent="0.5">
      <c r="B71" s="2" t="s">
        <v>428</v>
      </c>
    </row>
    <row r="72" spans="2:2" ht="18.45" x14ac:dyDescent="0.5">
      <c r="B72" s="2" t="s">
        <v>425</v>
      </c>
    </row>
    <row r="73" spans="2:2" ht="15.9" x14ac:dyDescent="0.45">
      <c r="B73" s="49" t="s">
        <v>426</v>
      </c>
    </row>
    <row r="74" spans="2:2" ht="9" customHeight="1" x14ac:dyDescent="0.4">
      <c r="B74" s="1"/>
    </row>
    <row r="123" spans="2:2" ht="18.45" x14ac:dyDescent="0.5">
      <c r="B123" s="2" t="s">
        <v>437</v>
      </c>
    </row>
    <row r="124" spans="2:2" ht="18.45" x14ac:dyDescent="0.5">
      <c r="B124" s="2" t="s">
        <v>435</v>
      </c>
    </row>
    <row r="125" spans="2:2" ht="18.45" x14ac:dyDescent="0.5">
      <c r="B125" s="2" t="s">
        <v>436</v>
      </c>
    </row>
  </sheetData>
  <sheetProtection sheet="1" objects="1" scenarios="1"/>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5277E-B419-4B7A-9CA6-B09BFC78C7D9}">
  <dimension ref="A1:B123"/>
  <sheetViews>
    <sheetView showGridLines="0" workbookViewId="0"/>
  </sheetViews>
  <sheetFormatPr defaultRowHeight="14.6" x14ac:dyDescent="0.4"/>
  <cols>
    <col min="1" max="1" width="3.765625" customWidth="1"/>
  </cols>
  <sheetData>
    <row r="1" spans="1:2" x14ac:dyDescent="0.4">
      <c r="A1" s="158"/>
    </row>
    <row r="2" spans="1:2" ht="23.15" x14ac:dyDescent="0.6">
      <c r="B2" s="178" t="s">
        <v>450</v>
      </c>
    </row>
    <row r="3" spans="1:2" ht="18.45" x14ac:dyDescent="0.5">
      <c r="B3" s="290" t="s">
        <v>451</v>
      </c>
    </row>
    <row r="5" spans="1:2" ht="18.45" x14ac:dyDescent="0.4">
      <c r="B5" s="292" t="s">
        <v>452</v>
      </c>
    </row>
    <row r="6" spans="1:2" ht="18.45" x14ac:dyDescent="0.4">
      <c r="B6" s="292" t="s">
        <v>453</v>
      </c>
    </row>
    <row r="7" spans="1:2" ht="18.45" x14ac:dyDescent="0.4">
      <c r="B7" s="292" t="s">
        <v>455</v>
      </c>
    </row>
    <row r="8" spans="1:2" ht="18.45" x14ac:dyDescent="0.4">
      <c r="B8" s="292" t="s">
        <v>454</v>
      </c>
    </row>
    <row r="9" spans="1:2" ht="8.25" customHeight="1" x14ac:dyDescent="0.4">
      <c r="B9" s="292"/>
    </row>
    <row r="10" spans="1:2" ht="20.6" x14ac:dyDescent="0.4">
      <c r="B10" s="293" t="s">
        <v>429</v>
      </c>
    </row>
    <row r="11" spans="1:2" ht="18.45" x14ac:dyDescent="0.4">
      <c r="B11" s="294" t="s">
        <v>456</v>
      </c>
    </row>
    <row r="12" spans="1:2" ht="18.45" x14ac:dyDescent="0.4">
      <c r="B12" s="294" t="s">
        <v>457</v>
      </c>
    </row>
    <row r="14" spans="1:2" ht="18.45" x14ac:dyDescent="0.4">
      <c r="B14" s="128" t="s">
        <v>458</v>
      </c>
    </row>
    <row r="15" spans="1:2" ht="11.6" customHeight="1" x14ac:dyDescent="0.4">
      <c r="B15" s="128"/>
    </row>
    <row r="16" spans="1:2" ht="18.45" x14ac:dyDescent="0.4">
      <c r="B16" s="128" t="s">
        <v>433</v>
      </c>
    </row>
    <row r="17" spans="2:2" ht="18.45" x14ac:dyDescent="0.4">
      <c r="B17" s="128" t="s">
        <v>434</v>
      </c>
    </row>
    <row r="18" spans="2:2" ht="15.9" x14ac:dyDescent="0.4">
      <c r="B18" s="291" t="s">
        <v>427</v>
      </c>
    </row>
    <row r="19" spans="2:2" ht="9.5500000000000007" customHeight="1" x14ac:dyDescent="0.45">
      <c r="B19" s="49"/>
    </row>
    <row r="20" spans="2:2" ht="18.45" x14ac:dyDescent="0.5">
      <c r="B20" s="62"/>
    </row>
    <row r="68" spans="2:2" ht="7.3" customHeight="1" x14ac:dyDescent="0.4"/>
    <row r="69" spans="2:2" ht="18.45" x14ac:dyDescent="0.5">
      <c r="B69" s="2" t="s">
        <v>428</v>
      </c>
    </row>
    <row r="70" spans="2:2" ht="18.45" x14ac:dyDescent="0.5">
      <c r="B70" s="2" t="s">
        <v>425</v>
      </c>
    </row>
    <row r="71" spans="2:2" ht="15.9" x14ac:dyDescent="0.45">
      <c r="B71" s="49" t="s">
        <v>426</v>
      </c>
    </row>
    <row r="72" spans="2:2" ht="5.15" customHeight="1" x14ac:dyDescent="0.4">
      <c r="B72" s="1"/>
    </row>
    <row r="121" spans="2:2" ht="18.45" x14ac:dyDescent="0.5">
      <c r="B121" s="2" t="s">
        <v>437</v>
      </c>
    </row>
    <row r="122" spans="2:2" ht="18.45" x14ac:dyDescent="0.5">
      <c r="B122" s="2" t="s">
        <v>435</v>
      </c>
    </row>
    <row r="123" spans="2:2" ht="18.45" x14ac:dyDescent="0.5">
      <c r="B123" s="2" t="s">
        <v>436</v>
      </c>
    </row>
  </sheetData>
  <sheetProtection sheet="1" objects="1" scenarios="1"/>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646C93-BC29-4BE2-9BB8-75EA0A608468}">
  <sheetPr>
    <pageSetUpPr fitToPage="1"/>
  </sheetPr>
  <dimension ref="A1:AI150"/>
  <sheetViews>
    <sheetView showGridLines="0" workbookViewId="0"/>
  </sheetViews>
  <sheetFormatPr defaultRowHeight="14.6" x14ac:dyDescent="0.4"/>
  <cols>
    <col min="1" max="1" width="4" customWidth="1"/>
  </cols>
  <sheetData>
    <row r="1" spans="1:22" x14ac:dyDescent="0.4">
      <c r="A1" s="160"/>
    </row>
    <row r="2" spans="1:22" ht="23.15" x14ac:dyDescent="0.6">
      <c r="A2" s="39"/>
      <c r="B2" s="178" t="s">
        <v>494</v>
      </c>
    </row>
    <row r="3" spans="1:22" x14ac:dyDescent="0.4">
      <c r="A3" s="39"/>
    </row>
    <row r="4" spans="1:22" ht="20.6" x14ac:dyDescent="0.55000000000000004">
      <c r="C4" s="63" t="s">
        <v>93</v>
      </c>
      <c r="M4" s="4" t="s">
        <v>108</v>
      </c>
    </row>
    <row r="5" spans="1:22" ht="23.15" x14ac:dyDescent="0.6">
      <c r="B5" s="99"/>
      <c r="N5" s="4"/>
      <c r="V5" s="64"/>
    </row>
    <row r="6" spans="1:22" ht="23.15" x14ac:dyDescent="0.6">
      <c r="B6" s="99"/>
      <c r="N6" s="4"/>
      <c r="R6" s="64"/>
      <c r="V6" s="64"/>
    </row>
    <row r="7" spans="1:22" ht="23.15" x14ac:dyDescent="0.6">
      <c r="B7" s="99"/>
      <c r="N7" s="4"/>
      <c r="R7" s="64"/>
      <c r="V7" s="64"/>
    </row>
    <row r="8" spans="1:22" ht="23.15" x14ac:dyDescent="0.6">
      <c r="B8" s="99"/>
      <c r="N8" s="4"/>
      <c r="V8" s="64"/>
    </row>
    <row r="9" spans="1:22" ht="23.15" x14ac:dyDescent="0.6">
      <c r="B9" s="99"/>
      <c r="N9" s="4"/>
      <c r="V9" s="64"/>
    </row>
    <row r="10" spans="1:22" ht="23.15" x14ac:dyDescent="0.6">
      <c r="B10" s="99"/>
      <c r="N10" s="4"/>
      <c r="Q10" s="35"/>
      <c r="V10" s="64"/>
    </row>
    <row r="11" spans="1:22" ht="23.15" x14ac:dyDescent="0.6">
      <c r="B11" s="99"/>
      <c r="N11" s="4"/>
      <c r="V11" s="64"/>
    </row>
    <row r="12" spans="1:22" ht="15.9" customHeight="1" x14ac:dyDescent="0.6">
      <c r="B12" s="99"/>
      <c r="N12" s="4"/>
      <c r="V12" s="64"/>
    </row>
    <row r="13" spans="1:22" ht="18.45" x14ac:dyDescent="0.5">
      <c r="B13" s="62" t="s">
        <v>473</v>
      </c>
      <c r="N13" s="123"/>
    </row>
    <row r="14" spans="1:22" ht="12.9" customHeight="1" x14ac:dyDescent="0.5">
      <c r="B14" s="62"/>
      <c r="N14" s="123"/>
    </row>
    <row r="15" spans="1:22" ht="18.45" x14ac:dyDescent="0.5">
      <c r="B15" s="124" t="s">
        <v>474</v>
      </c>
    </row>
    <row r="17" spans="2:24" ht="11.15" customHeight="1" x14ac:dyDescent="0.4">
      <c r="B17" s="82"/>
      <c r="C17" s="82"/>
      <c r="D17" s="82"/>
      <c r="E17" s="82"/>
      <c r="F17" s="82"/>
      <c r="G17" s="82"/>
      <c r="H17" s="82"/>
      <c r="I17" s="82"/>
      <c r="J17" s="82"/>
      <c r="K17" s="82"/>
      <c r="L17" s="82"/>
      <c r="M17" s="82"/>
      <c r="N17" s="82"/>
      <c r="O17" s="82"/>
      <c r="P17" s="82"/>
      <c r="Q17" s="82"/>
      <c r="R17" s="82"/>
      <c r="S17" s="82"/>
      <c r="T17" s="82"/>
      <c r="U17" s="82"/>
      <c r="V17" s="82"/>
      <c r="W17" s="82"/>
      <c r="X17" s="82"/>
    </row>
    <row r="19" spans="2:24" ht="23.15" x14ac:dyDescent="0.4">
      <c r="B19" s="125" t="s">
        <v>87</v>
      </c>
    </row>
    <row r="21" spans="2:24" ht="18.45" x14ac:dyDescent="0.5">
      <c r="B21" s="62" t="s">
        <v>129</v>
      </c>
    </row>
    <row r="22" spans="2:24" ht="18.45" x14ac:dyDescent="0.5">
      <c r="B22" s="62" t="s">
        <v>166</v>
      </c>
    </row>
    <row r="23" spans="2:24" ht="18.45" x14ac:dyDescent="0.5">
      <c r="B23" s="62" t="s">
        <v>130</v>
      </c>
    </row>
    <row r="25" spans="2:24" ht="18.45" x14ac:dyDescent="0.5">
      <c r="B25" s="62" t="s">
        <v>131</v>
      </c>
    </row>
    <row r="26" spans="2:24" ht="18.45" x14ac:dyDescent="0.5">
      <c r="B26" s="62" t="s">
        <v>132</v>
      </c>
    </row>
    <row r="27" spans="2:24" ht="18.45" x14ac:dyDescent="0.5">
      <c r="B27" s="124" t="s">
        <v>167</v>
      </c>
    </row>
    <row r="28" spans="2:24" ht="18.45" x14ac:dyDescent="0.5">
      <c r="B28" s="124" t="s">
        <v>168</v>
      </c>
    </row>
    <row r="29" spans="2:24" ht="18.45" x14ac:dyDescent="0.5">
      <c r="B29" s="124"/>
    </row>
    <row r="30" spans="2:24" ht="18.45" x14ac:dyDescent="0.5">
      <c r="B30" s="62" t="s">
        <v>169</v>
      </c>
    </row>
    <row r="31" spans="2:24" ht="18.45" x14ac:dyDescent="0.5">
      <c r="B31" s="124" t="s">
        <v>82</v>
      </c>
    </row>
    <row r="32" spans="2:24" ht="18.45" x14ac:dyDescent="0.5">
      <c r="B32" s="62" t="s">
        <v>83</v>
      </c>
    </row>
    <row r="33" spans="2:20" ht="18.45" x14ac:dyDescent="0.5">
      <c r="B33" s="124" t="s">
        <v>133</v>
      </c>
    </row>
    <row r="34" spans="2:20" ht="18.45" x14ac:dyDescent="0.5">
      <c r="B34" s="124"/>
    </row>
    <row r="35" spans="2:20" ht="18.45" x14ac:dyDescent="0.5">
      <c r="B35" s="124" t="s">
        <v>134</v>
      </c>
    </row>
    <row r="36" spans="2:20" ht="18.45" x14ac:dyDescent="0.5">
      <c r="B36" s="124" t="s">
        <v>475</v>
      </c>
    </row>
    <row r="37" spans="2:20" ht="18.45" x14ac:dyDescent="0.5">
      <c r="B37" s="75" t="s">
        <v>476</v>
      </c>
    </row>
    <row r="38" spans="2:20" ht="18.45" x14ac:dyDescent="0.5">
      <c r="B38" s="124" t="s">
        <v>477</v>
      </c>
    </row>
    <row r="39" spans="2:20" ht="18.45" x14ac:dyDescent="0.5">
      <c r="B39" s="124" t="s">
        <v>478</v>
      </c>
    </row>
    <row r="40" spans="2:20" ht="18.45" x14ac:dyDescent="0.5">
      <c r="B40" s="124" t="s">
        <v>135</v>
      </c>
    </row>
    <row r="41" spans="2:20" ht="18.45" x14ac:dyDescent="0.5">
      <c r="B41" s="124" t="s">
        <v>495</v>
      </c>
    </row>
    <row r="42" spans="2:20" ht="18.45" x14ac:dyDescent="0.5">
      <c r="B42" s="124"/>
    </row>
    <row r="43" spans="2:20" s="302" customFormat="1" ht="18.899999999999999" x14ac:dyDescent="0.5">
      <c r="B43" s="303" t="s">
        <v>496</v>
      </c>
    </row>
    <row r="44" spans="2:20" s="302" customFormat="1" ht="18.899999999999999" x14ac:dyDescent="0.5">
      <c r="B44" s="304" t="s">
        <v>497</v>
      </c>
    </row>
    <row r="45" spans="2:20" s="302" customFormat="1" ht="18.899999999999999" x14ac:dyDescent="0.5">
      <c r="B45" s="305" t="s">
        <v>479</v>
      </c>
      <c r="T45" s="306"/>
    </row>
    <row r="46" spans="2:20" x14ac:dyDescent="0.4">
      <c r="B46" s="4"/>
      <c r="Q46" s="4"/>
      <c r="T46" s="4"/>
    </row>
    <row r="47" spans="2:20" x14ac:dyDescent="0.4">
      <c r="B47" s="4"/>
      <c r="Q47" s="4"/>
      <c r="T47" s="4"/>
    </row>
    <row r="48" spans="2:20" x14ac:dyDescent="0.4">
      <c r="B48" s="4"/>
      <c r="Q48" s="4"/>
      <c r="T48" s="4"/>
    </row>
    <row r="49" spans="2:20" x14ac:dyDescent="0.4">
      <c r="B49" s="4"/>
      <c r="Q49" s="4"/>
      <c r="T49" s="4"/>
    </row>
    <row r="50" spans="2:20" x14ac:dyDescent="0.4">
      <c r="B50" s="4"/>
      <c r="Q50" s="4"/>
      <c r="T50" s="4"/>
    </row>
    <row r="51" spans="2:20" x14ac:dyDescent="0.4">
      <c r="B51" s="4"/>
      <c r="Q51" s="4"/>
      <c r="T51" s="4"/>
    </row>
    <row r="52" spans="2:20" x14ac:dyDescent="0.4">
      <c r="B52" s="4"/>
      <c r="Q52" s="4"/>
      <c r="T52" s="4"/>
    </row>
    <row r="53" spans="2:20" ht="22.3" customHeight="1" x14ac:dyDescent="0.4">
      <c r="B53" s="4"/>
      <c r="Q53" s="4"/>
      <c r="T53" s="4"/>
    </row>
    <row r="54" spans="2:20" ht="22.3" customHeight="1" x14ac:dyDescent="0.4">
      <c r="B54" s="125" t="s">
        <v>84</v>
      </c>
    </row>
    <row r="56" spans="2:20" ht="18.45" x14ac:dyDescent="0.5">
      <c r="B56" s="62" t="s">
        <v>170</v>
      </c>
    </row>
    <row r="57" spans="2:20" ht="18.45" x14ac:dyDescent="0.5">
      <c r="B57" s="62" t="s">
        <v>136</v>
      </c>
    </row>
    <row r="58" spans="2:20" ht="18.45" x14ac:dyDescent="0.5">
      <c r="B58" s="62" t="s">
        <v>137</v>
      </c>
    </row>
    <row r="59" spans="2:20" ht="18.45" x14ac:dyDescent="0.5">
      <c r="B59" s="62" t="s">
        <v>138</v>
      </c>
    </row>
    <row r="60" spans="2:20" ht="18.45" x14ac:dyDescent="0.5">
      <c r="B60" s="62" t="s">
        <v>139</v>
      </c>
    </row>
    <row r="61" spans="2:20" ht="18.45" x14ac:dyDescent="0.5">
      <c r="B61" s="62" t="s">
        <v>140</v>
      </c>
    </row>
    <row r="62" spans="2:20" ht="18.45" x14ac:dyDescent="0.5">
      <c r="B62" s="62" t="s">
        <v>141</v>
      </c>
    </row>
    <row r="63" spans="2:20" ht="18.45" x14ac:dyDescent="0.5">
      <c r="B63" s="62" t="s">
        <v>142</v>
      </c>
    </row>
    <row r="64" spans="2:20" ht="18.45" x14ac:dyDescent="0.5">
      <c r="B64" s="124" t="s">
        <v>143</v>
      </c>
    </row>
    <row r="65" spans="2:35" ht="18.45" x14ac:dyDescent="0.5">
      <c r="B65" s="62" t="s">
        <v>171</v>
      </c>
    </row>
    <row r="66" spans="2:35" ht="18.45" x14ac:dyDescent="0.5">
      <c r="B66" s="62" t="s">
        <v>144</v>
      </c>
    </row>
    <row r="67" spans="2:35" ht="18.45" x14ac:dyDescent="0.5">
      <c r="B67" s="62" t="s">
        <v>172</v>
      </c>
    </row>
    <row r="68" spans="2:35" ht="18.45" x14ac:dyDescent="0.5">
      <c r="B68" s="62"/>
    </row>
    <row r="69" spans="2:35" ht="18.45" x14ac:dyDescent="0.5">
      <c r="B69" s="124" t="s">
        <v>145</v>
      </c>
    </row>
    <row r="70" spans="2:35" ht="18.45" x14ac:dyDescent="0.5">
      <c r="B70" s="124" t="s">
        <v>173</v>
      </c>
    </row>
    <row r="71" spans="2:35" ht="18.45" x14ac:dyDescent="0.5">
      <c r="B71" s="124" t="s">
        <v>146</v>
      </c>
    </row>
    <row r="72" spans="2:35" ht="18.45" x14ac:dyDescent="0.5">
      <c r="B72" s="75" t="s">
        <v>147</v>
      </c>
    </row>
    <row r="73" spans="2:35" ht="18.45" x14ac:dyDescent="0.5">
      <c r="B73" s="75" t="s">
        <v>174</v>
      </c>
    </row>
    <row r="74" spans="2:35" ht="18.45" x14ac:dyDescent="0.5">
      <c r="B74" s="75" t="s">
        <v>481</v>
      </c>
    </row>
    <row r="75" spans="2:35" ht="18.45" x14ac:dyDescent="0.5">
      <c r="B75" s="124"/>
    </row>
    <row r="76" spans="2:35" ht="15" customHeight="1" x14ac:dyDescent="0.45">
      <c r="B76" s="100" t="s">
        <v>480</v>
      </c>
      <c r="D76" s="46"/>
      <c r="E76" s="47"/>
      <c r="F76" s="48"/>
      <c r="G76" s="49"/>
      <c r="H76" s="49"/>
      <c r="I76" s="49"/>
      <c r="J76" s="49"/>
      <c r="K76" s="49"/>
      <c r="L76" s="49"/>
      <c r="M76" s="49"/>
      <c r="N76" s="49"/>
      <c r="O76" s="44" t="s">
        <v>33</v>
      </c>
      <c r="Q76" s="49"/>
      <c r="R76" s="49"/>
      <c r="S76" s="49"/>
      <c r="U76" s="49"/>
      <c r="V76" s="49"/>
      <c r="W76" s="49"/>
    </row>
    <row r="77" spans="2:35" ht="15" customHeight="1" x14ac:dyDescent="0.45">
      <c r="C77" s="100"/>
      <c r="D77" s="46"/>
      <c r="E77" s="47"/>
      <c r="F77" s="48"/>
      <c r="G77" s="49"/>
      <c r="H77" s="49"/>
      <c r="I77" s="49"/>
      <c r="J77" s="49"/>
      <c r="K77" s="49"/>
      <c r="L77" s="49"/>
      <c r="M77" s="49"/>
      <c r="N77" s="49"/>
      <c r="O77" s="49"/>
      <c r="P77" s="44"/>
      <c r="Q77" s="49"/>
      <c r="R77" s="49"/>
      <c r="S77" s="49"/>
      <c r="U77" s="49"/>
      <c r="V77" s="49"/>
      <c r="W77" s="49"/>
    </row>
    <row r="78" spans="2:35" ht="15" customHeight="1" x14ac:dyDescent="0.4">
      <c r="C78" s="100" t="s">
        <v>86</v>
      </c>
      <c r="D78" s="11"/>
      <c r="E78" s="35"/>
      <c r="F78" s="29"/>
    </row>
    <row r="79" spans="2:35" ht="15" customHeight="1" x14ac:dyDescent="0.4">
      <c r="D79" s="118" t="s">
        <v>14</v>
      </c>
      <c r="E79" s="35"/>
      <c r="F79" s="29"/>
      <c r="AI79" s="58"/>
    </row>
    <row r="80" spans="2:35" ht="15" customHeight="1" x14ac:dyDescent="0.4">
      <c r="D80" s="307" t="s">
        <v>34</v>
      </c>
      <c r="E80" s="35"/>
      <c r="F80" s="29"/>
    </row>
    <row r="81" spans="2:10" ht="15" customHeight="1" x14ac:dyDescent="0.45">
      <c r="D81" s="308" t="s">
        <v>35</v>
      </c>
      <c r="E81" s="35"/>
      <c r="F81" s="29"/>
    </row>
    <row r="82" spans="2:10" ht="15" customHeight="1" x14ac:dyDescent="0.45">
      <c r="D82" s="308"/>
      <c r="E82" s="35"/>
      <c r="F82" s="29"/>
    </row>
    <row r="83" spans="2:10" ht="15" customHeight="1" x14ac:dyDescent="0.4">
      <c r="D83" s="174" t="s">
        <v>482</v>
      </c>
      <c r="E83" s="35"/>
      <c r="F83" s="29"/>
    </row>
    <row r="84" spans="2:10" ht="15" customHeight="1" x14ac:dyDescent="0.4">
      <c r="D84" s="118" t="s">
        <v>14</v>
      </c>
      <c r="E84" s="35"/>
      <c r="F84" s="29"/>
    </row>
    <row r="85" spans="2:10" ht="15" customHeight="1" x14ac:dyDescent="0.45">
      <c r="B85" s="159" t="s">
        <v>483</v>
      </c>
      <c r="D85" s="118"/>
      <c r="E85" s="35"/>
      <c r="F85" s="29"/>
    </row>
    <row r="86" spans="2:10" ht="15" customHeight="1" x14ac:dyDescent="0.45">
      <c r="C86" s="159"/>
      <c r="D86" s="118"/>
      <c r="E86" s="35"/>
      <c r="F86" s="29"/>
    </row>
    <row r="87" spans="2:10" ht="18.45" x14ac:dyDescent="0.5">
      <c r="B87" s="124" t="s">
        <v>484</v>
      </c>
    </row>
    <row r="88" spans="2:10" ht="18.45" x14ac:dyDescent="0.5">
      <c r="B88" s="124"/>
      <c r="C88" s="124"/>
      <c r="J88" s="4" t="s">
        <v>485</v>
      </c>
    </row>
    <row r="89" spans="2:10" ht="18.45" x14ac:dyDescent="0.5">
      <c r="B89" s="124"/>
      <c r="C89" s="124"/>
      <c r="J89" s="4"/>
    </row>
    <row r="90" spans="2:10" ht="18.45" x14ac:dyDescent="0.5">
      <c r="B90" s="124"/>
      <c r="C90" s="124"/>
      <c r="J90" s="4"/>
    </row>
    <row r="91" spans="2:10" ht="18.45" x14ac:dyDescent="0.5">
      <c r="B91" s="124"/>
      <c r="C91" s="124"/>
      <c r="J91" s="4"/>
    </row>
    <row r="92" spans="2:10" ht="18.45" x14ac:dyDescent="0.5">
      <c r="B92" s="124"/>
      <c r="C92" s="124"/>
      <c r="J92" s="4"/>
    </row>
    <row r="93" spans="2:10" ht="18.45" x14ac:dyDescent="0.5">
      <c r="B93" s="124"/>
      <c r="C93" s="124"/>
      <c r="J93" s="4"/>
    </row>
    <row r="94" spans="2:10" ht="18.45" x14ac:dyDescent="0.5">
      <c r="B94" s="124"/>
      <c r="C94" s="124"/>
      <c r="J94" s="4"/>
    </row>
    <row r="95" spans="2:10" ht="31.75" customHeight="1" x14ac:dyDescent="0.5">
      <c r="B95" s="124"/>
      <c r="C95" s="124"/>
    </row>
    <row r="96" spans="2:10" ht="23.15" x14ac:dyDescent="0.4">
      <c r="B96" s="125" t="s">
        <v>85</v>
      </c>
    </row>
    <row r="98" spans="2:2" ht="18.45" x14ac:dyDescent="0.5">
      <c r="B98" s="62" t="s">
        <v>148</v>
      </c>
    </row>
    <row r="99" spans="2:2" ht="18.45" x14ac:dyDescent="0.5">
      <c r="B99" s="62" t="s">
        <v>150</v>
      </c>
    </row>
    <row r="100" spans="2:2" ht="18.45" x14ac:dyDescent="0.5">
      <c r="B100" s="124" t="s">
        <v>151</v>
      </c>
    </row>
    <row r="101" spans="2:2" ht="18.45" x14ac:dyDescent="0.5">
      <c r="B101" s="124" t="s">
        <v>149</v>
      </c>
    </row>
    <row r="102" spans="2:2" ht="18.45" x14ac:dyDescent="0.5">
      <c r="B102" s="124"/>
    </row>
    <row r="104" spans="2:2" ht="23.15" x14ac:dyDescent="0.4">
      <c r="B104" s="125" t="s">
        <v>88</v>
      </c>
    </row>
    <row r="106" spans="2:2" ht="18.45" x14ac:dyDescent="0.5">
      <c r="B106" s="62" t="s">
        <v>152</v>
      </c>
    </row>
    <row r="107" spans="2:2" ht="18.45" x14ac:dyDescent="0.5">
      <c r="B107" s="62" t="s">
        <v>153</v>
      </c>
    </row>
    <row r="108" spans="2:2" ht="18.45" x14ac:dyDescent="0.5">
      <c r="B108" s="62" t="s">
        <v>154</v>
      </c>
    </row>
    <row r="109" spans="2:2" ht="18.45" x14ac:dyDescent="0.5">
      <c r="B109" s="62"/>
    </row>
    <row r="110" spans="2:2" ht="17.600000000000001" customHeight="1" x14ac:dyDescent="0.5">
      <c r="B110" s="124" t="s">
        <v>155</v>
      </c>
    </row>
    <row r="111" spans="2:2" ht="18.45" x14ac:dyDescent="0.5">
      <c r="B111" s="124" t="s">
        <v>175</v>
      </c>
    </row>
    <row r="112" spans="2:2" ht="18.45" x14ac:dyDescent="0.5">
      <c r="B112" s="124" t="s">
        <v>156</v>
      </c>
    </row>
    <row r="113" spans="2:18" ht="18.45" x14ac:dyDescent="0.5">
      <c r="B113" s="124" t="s">
        <v>176</v>
      </c>
    </row>
    <row r="114" spans="2:18" ht="18.45" x14ac:dyDescent="0.5">
      <c r="B114" s="124"/>
    </row>
    <row r="115" spans="2:18" ht="18.45" x14ac:dyDescent="0.5">
      <c r="B115" s="124"/>
    </row>
    <row r="116" spans="2:18" ht="23.15" x14ac:dyDescent="0.4">
      <c r="B116" s="125" t="s">
        <v>89</v>
      </c>
    </row>
    <row r="118" spans="2:18" ht="18.45" x14ac:dyDescent="0.5">
      <c r="B118" s="62" t="s">
        <v>157</v>
      </c>
    </row>
    <row r="119" spans="2:18" ht="18.45" x14ac:dyDescent="0.5">
      <c r="B119" s="62" t="s">
        <v>177</v>
      </c>
    </row>
    <row r="120" spans="2:18" ht="18.45" x14ac:dyDescent="0.5">
      <c r="B120" s="124" t="s">
        <v>158</v>
      </c>
    </row>
    <row r="122" spans="2:18" ht="18.45" x14ac:dyDescent="0.5">
      <c r="C122" s="124" t="s">
        <v>500</v>
      </c>
      <c r="R122" s="4" t="s">
        <v>91</v>
      </c>
    </row>
    <row r="123" spans="2:18" ht="18.45" x14ac:dyDescent="0.5">
      <c r="C123" s="124"/>
    </row>
    <row r="124" spans="2:18" ht="15" customHeight="1" x14ac:dyDescent="0.45">
      <c r="D124" s="310" t="s">
        <v>499</v>
      </c>
      <c r="F124" s="41"/>
    </row>
    <row r="126" spans="2:18" ht="18.45" x14ac:dyDescent="0.5">
      <c r="C126" s="124" t="s">
        <v>498</v>
      </c>
    </row>
    <row r="129" spans="2:24" ht="23.15" x14ac:dyDescent="0.4">
      <c r="B129" s="125" t="s">
        <v>90</v>
      </c>
    </row>
    <row r="131" spans="2:24" ht="18.45" x14ac:dyDescent="0.5">
      <c r="B131" s="62" t="s">
        <v>159</v>
      </c>
    </row>
    <row r="132" spans="2:24" ht="18.45" x14ac:dyDescent="0.5">
      <c r="B132" s="62" t="s">
        <v>92</v>
      </c>
    </row>
    <row r="133" spans="2:24" ht="18.45" x14ac:dyDescent="0.5">
      <c r="B133" s="62" t="s">
        <v>160</v>
      </c>
    </row>
    <row r="134" spans="2:24" ht="18.45" x14ac:dyDescent="0.5">
      <c r="B134" s="124" t="s">
        <v>180</v>
      </c>
    </row>
    <row r="135" spans="2:24" ht="18.45" x14ac:dyDescent="0.5">
      <c r="B135" s="124" t="s">
        <v>178</v>
      </c>
    </row>
    <row r="136" spans="2:24" ht="18.45" x14ac:dyDescent="0.5">
      <c r="B136" s="124" t="s">
        <v>179</v>
      </c>
    </row>
    <row r="138" spans="2:24" ht="11.15" customHeight="1" x14ac:dyDescent="0.4">
      <c r="B138" s="82"/>
      <c r="C138" s="82"/>
      <c r="D138" s="82"/>
      <c r="E138" s="82"/>
      <c r="F138" s="82"/>
      <c r="G138" s="82"/>
      <c r="H138" s="82"/>
      <c r="I138" s="82"/>
      <c r="J138" s="82"/>
      <c r="K138" s="82"/>
      <c r="L138" s="82"/>
      <c r="M138" s="82"/>
      <c r="N138" s="82"/>
      <c r="O138" s="82"/>
      <c r="P138" s="82"/>
      <c r="Q138" s="82"/>
      <c r="R138" s="82"/>
      <c r="S138" s="82"/>
      <c r="T138" s="82"/>
      <c r="U138" s="82"/>
      <c r="V138" s="82"/>
      <c r="W138" s="82"/>
      <c r="X138" s="82"/>
    </row>
    <row r="140" spans="2:24" ht="18.45" x14ac:dyDescent="0.5">
      <c r="B140" s="75" t="s">
        <v>164</v>
      </c>
      <c r="C140" s="29"/>
      <c r="D140" s="29"/>
      <c r="E140" s="29"/>
      <c r="F140" s="29"/>
      <c r="G140" s="29"/>
      <c r="H140" s="29"/>
    </row>
    <row r="141" spans="2:24" ht="18.45" x14ac:dyDescent="0.5">
      <c r="B141" s="75" t="s">
        <v>165</v>
      </c>
      <c r="C141" s="29"/>
      <c r="D141" s="29"/>
      <c r="E141" s="29"/>
      <c r="F141" s="29"/>
      <c r="G141" s="29"/>
      <c r="H141" s="29"/>
    </row>
    <row r="142" spans="2:24" ht="18.45" x14ac:dyDescent="0.5">
      <c r="B142" s="75" t="s">
        <v>161</v>
      </c>
      <c r="C142" s="29"/>
      <c r="D142" s="29"/>
      <c r="E142" s="29"/>
      <c r="F142" s="29"/>
      <c r="G142" s="29"/>
      <c r="H142" s="29"/>
    </row>
    <row r="143" spans="2:24" ht="18.45" x14ac:dyDescent="0.5">
      <c r="B143" s="75" t="s">
        <v>469</v>
      </c>
      <c r="C143" s="29"/>
      <c r="D143" s="29"/>
      <c r="E143" s="29"/>
      <c r="F143" s="29"/>
      <c r="G143" s="29"/>
      <c r="H143" s="29"/>
    </row>
    <row r="144" spans="2:24" ht="18.45" x14ac:dyDescent="0.5">
      <c r="B144" s="75" t="s">
        <v>162</v>
      </c>
      <c r="C144" s="29"/>
      <c r="D144" s="29"/>
      <c r="E144" s="29"/>
      <c r="F144" s="29"/>
      <c r="G144" s="29"/>
      <c r="H144" s="29"/>
    </row>
    <row r="145" spans="2:8" ht="18.45" x14ac:dyDescent="0.5">
      <c r="B145" s="75" t="s">
        <v>470</v>
      </c>
      <c r="C145" s="29"/>
      <c r="D145" s="29"/>
      <c r="E145" s="29"/>
      <c r="F145" s="29"/>
      <c r="G145" s="29"/>
      <c r="H145" s="29"/>
    </row>
    <row r="146" spans="2:8" ht="18.45" x14ac:dyDescent="0.5">
      <c r="B146" s="75" t="s">
        <v>471</v>
      </c>
      <c r="C146" s="29"/>
      <c r="D146" s="29"/>
      <c r="E146" s="29"/>
      <c r="F146" s="29"/>
      <c r="G146" s="29"/>
      <c r="H146" s="29"/>
    </row>
    <row r="147" spans="2:8" ht="18.45" x14ac:dyDescent="0.5">
      <c r="B147" s="75" t="s">
        <v>472</v>
      </c>
      <c r="C147" s="29"/>
      <c r="D147" s="29"/>
      <c r="E147" s="29"/>
      <c r="F147" s="29"/>
      <c r="G147" s="29"/>
      <c r="H147" s="29"/>
    </row>
    <row r="150" spans="2:8" ht="20.6" x14ac:dyDescent="0.55000000000000004">
      <c r="B150" s="150" t="s">
        <v>163</v>
      </c>
    </row>
  </sheetData>
  <sheetProtection sheet="1" objects="1" scenarios="1"/>
  <hyperlinks>
    <hyperlink ref="O76" r:id="rId1" display="https://en.wikipedia.org/wiki/Circle_of_confusion" xr:uid="{E058F5D8-1D33-4372-AA96-146F7F715BC3}"/>
    <hyperlink ref="R122" r:id="rId2" xr:uid="{827DF6D0-7695-4641-A868-A22FBF0730F9}"/>
    <hyperlink ref="M4" r:id="rId3" xr:uid="{B90927B3-0EC8-4E4D-A32D-E34683416E93}"/>
    <hyperlink ref="J88" r:id="rId4" xr:uid="{93D66BD8-EBFE-4C1D-8A3C-DC0B833AE439}"/>
  </hyperlinks>
  <pageMargins left="0.25" right="0.25" top="0.75" bottom="0.75" header="0.3" footer="0.3"/>
  <pageSetup scale="58" fitToHeight="0" orientation="landscape" r:id="rId5"/>
  <drawing r:id="rId6"/>
  <legacyDrawing r:id="rId7"/>
  <oleObjects>
    <mc:AlternateContent xmlns:mc="http://schemas.openxmlformats.org/markup-compatibility/2006">
      <mc:Choice Requires="x14">
        <oleObject shapeId="13313" r:id="rId8">
          <objectPr defaultSize="0" autoPict="0" r:id="rId9">
            <anchor moveWithCells="1">
              <from>
                <xdr:col>1</xdr:col>
                <xdr:colOff>419100</xdr:colOff>
                <xdr:row>4</xdr:row>
                <xdr:rowOff>146957</xdr:rowOff>
              </from>
              <to>
                <xdr:col>14</xdr:col>
                <xdr:colOff>255814</xdr:colOff>
                <xdr:row>10</xdr:row>
                <xdr:rowOff>277586</xdr:rowOff>
              </to>
            </anchor>
          </objectPr>
        </oleObject>
      </mc:Choice>
      <mc:Fallback>
        <oleObject shapeId="13313" r:id="rId8"/>
      </mc:Fallback>
    </mc:AlternateContent>
  </oleObjec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E4311-8E85-4FE2-85F9-50880E6399B6}">
  <dimension ref="A1:J33"/>
  <sheetViews>
    <sheetView showGridLines="0" workbookViewId="0"/>
  </sheetViews>
  <sheetFormatPr defaultRowHeight="14.6" x14ac:dyDescent="0.4"/>
  <cols>
    <col min="1" max="1" width="3.3046875" customWidth="1"/>
  </cols>
  <sheetData>
    <row r="1" spans="1:10" x14ac:dyDescent="0.4">
      <c r="A1" s="158"/>
    </row>
    <row r="2" spans="1:10" ht="23.15" x14ac:dyDescent="0.6">
      <c r="B2" s="178" t="s">
        <v>491</v>
      </c>
    </row>
    <row r="3" spans="1:10" ht="20.6" x14ac:dyDescent="0.55000000000000004">
      <c r="B3" s="127"/>
    </row>
    <row r="4" spans="1:10" ht="18.45" x14ac:dyDescent="0.5">
      <c r="B4" s="62" t="s">
        <v>492</v>
      </c>
      <c r="J4" s="4" t="s">
        <v>98</v>
      </c>
    </row>
    <row r="6" spans="1:10" ht="18.45" x14ac:dyDescent="0.4">
      <c r="C6" s="309" t="s">
        <v>97</v>
      </c>
    </row>
    <row r="8" spans="1:10" ht="15.9" x14ac:dyDescent="0.45">
      <c r="C8" s="5" t="s">
        <v>236</v>
      </c>
    </row>
    <row r="9" spans="1:10" x14ac:dyDescent="0.4">
      <c r="C9" s="1" t="s">
        <v>238</v>
      </c>
    </row>
    <row r="10" spans="1:10" x14ac:dyDescent="0.4">
      <c r="C10" s="64" t="s">
        <v>237</v>
      </c>
    </row>
    <row r="11" spans="1:10" x14ac:dyDescent="0.4">
      <c r="C11" s="64"/>
    </row>
    <row r="12" spans="1:10" x14ac:dyDescent="0.4">
      <c r="C12" s="64"/>
    </row>
    <row r="13" spans="1:10" x14ac:dyDescent="0.4">
      <c r="C13" s="64"/>
    </row>
    <row r="14" spans="1:10" x14ac:dyDescent="0.4">
      <c r="C14" s="64"/>
    </row>
    <row r="15" spans="1:10" x14ac:dyDescent="0.4">
      <c r="C15" s="64"/>
    </row>
    <row r="16" spans="1:10" x14ac:dyDescent="0.4">
      <c r="C16" s="64"/>
    </row>
    <row r="17" spans="2:3" x14ac:dyDescent="0.4">
      <c r="C17" s="64"/>
    </row>
    <row r="18" spans="2:3" x14ac:dyDescent="0.4">
      <c r="C18" s="64"/>
    </row>
    <row r="19" spans="2:3" x14ac:dyDescent="0.4">
      <c r="C19" s="64"/>
    </row>
    <row r="21" spans="2:3" ht="20.6" x14ac:dyDescent="0.55000000000000004">
      <c r="B21" s="62" t="s">
        <v>493</v>
      </c>
    </row>
    <row r="23" spans="2:3" ht="18.45" x14ac:dyDescent="0.5">
      <c r="B23" s="62" t="s">
        <v>486</v>
      </c>
    </row>
    <row r="24" spans="2:3" ht="18.45" x14ac:dyDescent="0.5">
      <c r="B24" s="62" t="s">
        <v>487</v>
      </c>
    </row>
    <row r="25" spans="2:3" ht="18.45" x14ac:dyDescent="0.5">
      <c r="B25" s="62" t="s">
        <v>488</v>
      </c>
    </row>
    <row r="26" spans="2:3" ht="18.45" x14ac:dyDescent="0.5">
      <c r="B26" s="62" t="s">
        <v>489</v>
      </c>
    </row>
    <row r="27" spans="2:3" ht="18.45" x14ac:dyDescent="0.5">
      <c r="B27" s="62"/>
    </row>
    <row r="28" spans="2:3" ht="18.45" x14ac:dyDescent="0.5">
      <c r="B28" s="62" t="s">
        <v>239</v>
      </c>
    </row>
    <row r="29" spans="2:3" ht="18.45" x14ac:dyDescent="0.5">
      <c r="B29" s="62" t="s">
        <v>240</v>
      </c>
    </row>
    <row r="30" spans="2:3" ht="18.45" x14ac:dyDescent="0.5">
      <c r="B30" s="130" t="s">
        <v>241</v>
      </c>
    </row>
    <row r="31" spans="2:3" ht="18.45" x14ac:dyDescent="0.5">
      <c r="B31" s="130" t="s">
        <v>490</v>
      </c>
    </row>
    <row r="32" spans="2:3" ht="18.45" x14ac:dyDescent="0.5">
      <c r="B32" s="130"/>
    </row>
    <row r="33" spans="2:2" ht="18.45" x14ac:dyDescent="0.5">
      <c r="B33" s="62" t="s">
        <v>99</v>
      </c>
    </row>
  </sheetData>
  <sheetProtection sheet="1" objects="1" scenarios="1"/>
  <hyperlinks>
    <hyperlink ref="J4" r:id="rId1" location="h.32wxaehmuu35" xr:uid="{4A1F2BAC-4BF4-4AFE-A823-E0A67151A509}"/>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CA597E-C899-402F-9C65-5DFD3CFBAAE3}">
  <dimension ref="A1:AD73"/>
  <sheetViews>
    <sheetView showGridLines="0" workbookViewId="0"/>
  </sheetViews>
  <sheetFormatPr defaultRowHeight="14.6" x14ac:dyDescent="0.4"/>
  <cols>
    <col min="1" max="1" width="3.07421875" customWidth="1"/>
  </cols>
  <sheetData>
    <row r="1" spans="1:30" ht="16.3" customHeight="1" x14ac:dyDescent="0.55000000000000004">
      <c r="A1" s="158"/>
      <c r="B1" s="127"/>
    </row>
    <row r="2" spans="1:30" ht="17.600000000000001" customHeight="1" x14ac:dyDescent="0.6">
      <c r="B2" s="178" t="s">
        <v>510</v>
      </c>
    </row>
    <row r="4" spans="1:30" ht="14.6" customHeight="1" x14ac:dyDescent="0.5">
      <c r="A4" s="29"/>
      <c r="B4" s="62" t="s">
        <v>503</v>
      </c>
      <c r="C4" s="162"/>
      <c r="D4" s="162"/>
      <c r="E4" s="162"/>
      <c r="F4" s="162"/>
      <c r="G4" s="162"/>
      <c r="H4" s="162"/>
      <c r="I4" s="162"/>
      <c r="J4" s="162"/>
      <c r="K4" s="162"/>
      <c r="L4" s="162"/>
      <c r="M4" s="162"/>
      <c r="N4" s="162"/>
      <c r="O4" s="162"/>
      <c r="P4" s="162"/>
      <c r="Q4" s="162"/>
      <c r="R4" s="162"/>
      <c r="AD4" s="164"/>
    </row>
    <row r="5" spans="1:30" ht="14.6" customHeight="1" x14ac:dyDescent="0.5">
      <c r="A5" s="29"/>
      <c r="B5" s="62" t="s">
        <v>508</v>
      </c>
      <c r="C5" s="162"/>
      <c r="D5" s="162"/>
      <c r="E5" s="162"/>
      <c r="F5" s="162"/>
      <c r="G5" s="162"/>
      <c r="H5" s="162"/>
      <c r="I5" s="162"/>
      <c r="J5" s="162"/>
      <c r="K5" s="162"/>
      <c r="L5" s="162"/>
      <c r="M5" s="162"/>
      <c r="N5" s="162"/>
      <c r="O5" s="162"/>
      <c r="P5" s="162"/>
      <c r="Q5" s="162"/>
      <c r="R5" s="162"/>
      <c r="AD5" s="164"/>
    </row>
    <row r="6" spans="1:30" ht="14.6" customHeight="1" x14ac:dyDescent="0.5">
      <c r="A6" s="29"/>
      <c r="B6" s="62" t="s">
        <v>504</v>
      </c>
      <c r="C6" s="162"/>
      <c r="D6" s="162"/>
      <c r="E6" s="162"/>
      <c r="F6" s="162"/>
      <c r="G6" s="162"/>
      <c r="H6" s="162"/>
      <c r="I6" s="162"/>
      <c r="J6" s="162"/>
      <c r="K6" s="162"/>
      <c r="L6" s="162"/>
      <c r="M6" s="162"/>
      <c r="N6" s="162"/>
      <c r="O6" s="162"/>
      <c r="P6" s="162"/>
      <c r="Q6" s="162"/>
      <c r="R6" s="162"/>
      <c r="AD6" s="164"/>
    </row>
    <row r="7" spans="1:30" ht="14.6" customHeight="1" x14ac:dyDescent="0.5">
      <c r="A7" s="29"/>
      <c r="B7" s="62"/>
      <c r="C7" s="162"/>
      <c r="D7" s="162"/>
      <c r="E7" s="162"/>
      <c r="F7" s="162"/>
      <c r="G7" s="162"/>
      <c r="H7" s="162"/>
      <c r="I7" s="162"/>
      <c r="J7" s="162"/>
      <c r="K7" s="162"/>
      <c r="L7" s="162"/>
      <c r="M7" s="162"/>
      <c r="N7" s="162"/>
      <c r="O7" s="162"/>
      <c r="P7" s="162"/>
      <c r="Q7" s="162"/>
      <c r="R7" s="162"/>
      <c r="AD7" s="164"/>
    </row>
    <row r="8" spans="1:30" ht="14.6" customHeight="1" x14ac:dyDescent="0.5">
      <c r="A8" s="29"/>
      <c r="C8" s="130" t="s">
        <v>505</v>
      </c>
      <c r="D8" s="162"/>
      <c r="E8" s="162"/>
      <c r="F8" s="162"/>
      <c r="G8" s="162"/>
      <c r="H8" s="162"/>
      <c r="I8" s="162"/>
      <c r="J8" s="162"/>
      <c r="K8" s="162"/>
      <c r="L8" s="162"/>
      <c r="M8" s="162"/>
      <c r="N8" s="162"/>
      <c r="O8" s="162"/>
      <c r="P8" s="162"/>
      <c r="Q8" s="162"/>
      <c r="R8" s="162"/>
      <c r="AD8" s="164"/>
    </row>
    <row r="9" spans="1:30" ht="14.6" customHeight="1" x14ac:dyDescent="0.5">
      <c r="A9" s="29"/>
      <c r="C9" s="130" t="s">
        <v>506</v>
      </c>
      <c r="D9" s="162"/>
      <c r="E9" s="162"/>
      <c r="F9" s="162"/>
      <c r="G9" s="162"/>
      <c r="H9" s="162"/>
      <c r="I9" s="162"/>
      <c r="J9" s="162"/>
      <c r="K9" s="162"/>
      <c r="L9" s="162"/>
      <c r="M9" s="162"/>
      <c r="N9" s="162"/>
      <c r="O9" s="162"/>
      <c r="P9" s="162"/>
      <c r="Q9" s="162"/>
      <c r="R9" s="162"/>
      <c r="AD9" s="164"/>
    </row>
    <row r="10" spans="1:30" ht="5.25" customHeight="1" x14ac:dyDescent="0.55000000000000004">
      <c r="D10" s="150"/>
      <c r="G10" s="41"/>
    </row>
    <row r="11" spans="1:30" ht="15" customHeight="1" x14ac:dyDescent="0.45">
      <c r="C11" s="121" t="s">
        <v>220</v>
      </c>
      <c r="E11" s="121" t="s">
        <v>501</v>
      </c>
    </row>
    <row r="12" spans="1:30" ht="6.9" customHeight="1" x14ac:dyDescent="0.4">
      <c r="D12" s="1"/>
    </row>
    <row r="13" spans="1:30" ht="15" customHeight="1" x14ac:dyDescent="0.4">
      <c r="F13" s="129" t="s">
        <v>502</v>
      </c>
      <c r="G13" s="41"/>
      <c r="M13" s="4" t="s">
        <v>91</v>
      </c>
    </row>
    <row r="14" spans="1:30" ht="15" customHeight="1" x14ac:dyDescent="0.4">
      <c r="F14" s="129"/>
      <c r="G14" s="41"/>
      <c r="M14" s="4"/>
    </row>
    <row r="15" spans="1:30" ht="15.45" customHeight="1" x14ac:dyDescent="0.5">
      <c r="C15" s="75" t="s">
        <v>507</v>
      </c>
      <c r="F15" s="41"/>
    </row>
    <row r="16" spans="1:30" ht="9.9" customHeight="1" x14ac:dyDescent="0.4">
      <c r="F16" s="41"/>
    </row>
    <row r="17" spans="1:30" ht="15.45" customHeight="1" x14ac:dyDescent="0.5">
      <c r="C17" s="62"/>
      <c r="E17" s="75" t="s">
        <v>596</v>
      </c>
      <c r="F17" s="41"/>
    </row>
    <row r="18" spans="1:30" ht="15.45" customHeight="1" x14ac:dyDescent="0.5">
      <c r="C18" s="62"/>
      <c r="E18" s="62"/>
      <c r="F18" s="41"/>
    </row>
    <row r="19" spans="1:30" ht="15" customHeight="1" x14ac:dyDescent="0.45">
      <c r="C19" s="159" t="s">
        <v>597</v>
      </c>
      <c r="K19" s="121"/>
    </row>
    <row r="20" spans="1:30" ht="15.45" customHeight="1" x14ac:dyDescent="0.5">
      <c r="C20" s="62"/>
      <c r="E20" s="62"/>
      <c r="F20" s="41"/>
    </row>
    <row r="21" spans="1:30" ht="14.6" customHeight="1" x14ac:dyDescent="0.5">
      <c r="A21" s="29"/>
      <c r="B21" s="130"/>
      <c r="C21" s="62" t="s">
        <v>517</v>
      </c>
      <c r="D21" s="162"/>
      <c r="E21" s="162"/>
      <c r="F21" s="162"/>
      <c r="G21" s="162"/>
      <c r="H21" s="162"/>
      <c r="I21" s="162"/>
      <c r="J21" s="162"/>
      <c r="K21" s="162"/>
      <c r="L21" s="162"/>
      <c r="M21" s="162"/>
      <c r="N21" s="162"/>
      <c r="O21" s="162"/>
      <c r="P21" s="162"/>
      <c r="Q21" s="162"/>
      <c r="R21" s="162"/>
      <c r="AD21" s="164"/>
    </row>
    <row r="22" spans="1:30" x14ac:dyDescent="0.4">
      <c r="AB22" s="88"/>
      <c r="AC22" s="50"/>
    </row>
    <row r="23" spans="1:30" x14ac:dyDescent="0.4">
      <c r="H23" s="4"/>
      <c r="O23" s="4"/>
      <c r="AB23" s="88"/>
      <c r="AC23" s="50"/>
    </row>
    <row r="24" spans="1:30" ht="18.45" x14ac:dyDescent="0.5">
      <c r="B24" s="130" t="s">
        <v>516</v>
      </c>
      <c r="F24" s="4"/>
      <c r="O24" s="4"/>
      <c r="AB24" s="88"/>
      <c r="AC24" s="50"/>
    </row>
    <row r="25" spans="1:30" ht="18.45" x14ac:dyDescent="0.5">
      <c r="B25" s="62" t="s">
        <v>509</v>
      </c>
      <c r="O25" s="4"/>
      <c r="AB25" s="88"/>
      <c r="AC25" s="50"/>
    </row>
    <row r="26" spans="1:30" x14ac:dyDescent="0.4">
      <c r="B26" s="35"/>
      <c r="O26" s="4"/>
      <c r="AB26" s="88"/>
      <c r="AC26" s="50"/>
    </row>
    <row r="27" spans="1:30" x14ac:dyDescent="0.4">
      <c r="B27" s="162"/>
      <c r="O27" s="4"/>
      <c r="AB27" s="88"/>
      <c r="AC27" s="50"/>
    </row>
    <row r="28" spans="1:30" x14ac:dyDescent="0.4">
      <c r="B28" s="162"/>
      <c r="O28" s="4"/>
      <c r="AB28" s="88"/>
      <c r="AC28" s="50"/>
    </row>
    <row r="29" spans="1:30" x14ac:dyDescent="0.4">
      <c r="B29" s="162"/>
      <c r="O29" s="4"/>
      <c r="AB29" s="88"/>
      <c r="AC29" s="50"/>
    </row>
    <row r="30" spans="1:30" x14ac:dyDescent="0.4">
      <c r="B30" s="162"/>
      <c r="O30" s="4"/>
      <c r="AB30" s="88"/>
      <c r="AC30" s="50"/>
    </row>
    <row r="31" spans="1:30" x14ac:dyDescent="0.4">
      <c r="B31" s="162"/>
      <c r="O31" s="4"/>
      <c r="AB31" s="88"/>
      <c r="AC31" s="50"/>
    </row>
    <row r="32" spans="1:30" x14ac:dyDescent="0.4">
      <c r="B32" s="162"/>
      <c r="O32" s="4"/>
      <c r="AB32" s="88"/>
      <c r="AC32" s="50"/>
    </row>
    <row r="33" spans="2:29" x14ac:dyDescent="0.4">
      <c r="B33" s="162"/>
      <c r="O33" s="4"/>
      <c r="AB33" s="88"/>
      <c r="AC33" s="50"/>
    </row>
    <row r="34" spans="2:29" x14ac:dyDescent="0.4">
      <c r="B34" s="162"/>
      <c r="O34" s="4"/>
      <c r="AB34" s="88"/>
      <c r="AC34" s="50"/>
    </row>
    <row r="35" spans="2:29" x14ac:dyDescent="0.4">
      <c r="B35" s="162"/>
      <c r="O35" s="4"/>
      <c r="AB35" s="88"/>
      <c r="AC35" s="50"/>
    </row>
    <row r="36" spans="2:29" x14ac:dyDescent="0.4">
      <c r="B36" s="162"/>
      <c r="O36" s="4"/>
      <c r="AB36" s="88"/>
      <c r="AC36" s="50"/>
    </row>
    <row r="37" spans="2:29" x14ac:dyDescent="0.4">
      <c r="B37" s="162"/>
      <c r="O37" s="4"/>
      <c r="AB37" s="88"/>
      <c r="AC37" s="50"/>
    </row>
    <row r="38" spans="2:29" x14ac:dyDescent="0.4">
      <c r="B38" s="162"/>
      <c r="O38" s="4"/>
      <c r="AB38" s="88"/>
      <c r="AC38" s="50"/>
    </row>
    <row r="39" spans="2:29" x14ac:dyDescent="0.4">
      <c r="B39" s="162"/>
      <c r="O39" s="4"/>
      <c r="AB39" s="88"/>
      <c r="AC39" s="50"/>
    </row>
    <row r="40" spans="2:29" x14ac:dyDescent="0.4">
      <c r="B40" s="162"/>
      <c r="O40" s="4"/>
      <c r="AB40" s="88"/>
      <c r="AC40" s="50"/>
    </row>
    <row r="41" spans="2:29" x14ac:dyDescent="0.4">
      <c r="B41" s="162"/>
      <c r="O41" s="4"/>
      <c r="AB41" s="88"/>
      <c r="AC41" s="50"/>
    </row>
    <row r="42" spans="2:29" x14ac:dyDescent="0.4">
      <c r="B42" s="162"/>
      <c r="O42" s="4"/>
      <c r="AB42" s="88"/>
      <c r="AC42" s="50"/>
    </row>
    <row r="43" spans="2:29" x14ac:dyDescent="0.4">
      <c r="B43" s="162"/>
      <c r="O43" s="4"/>
      <c r="AB43" s="88"/>
      <c r="AC43" s="50"/>
    </row>
    <row r="44" spans="2:29" x14ac:dyDescent="0.4">
      <c r="B44" s="162"/>
      <c r="O44" s="4"/>
      <c r="AB44" s="88"/>
      <c r="AC44" s="50"/>
    </row>
    <row r="45" spans="2:29" x14ac:dyDescent="0.4">
      <c r="B45" s="162"/>
      <c r="O45" s="4"/>
      <c r="AB45" s="88"/>
      <c r="AC45" s="50"/>
    </row>
    <row r="46" spans="2:29" x14ac:dyDescent="0.4">
      <c r="B46" s="162"/>
      <c r="O46" s="4"/>
      <c r="AB46" s="88"/>
      <c r="AC46" s="50"/>
    </row>
    <row r="47" spans="2:29" x14ac:dyDescent="0.4">
      <c r="B47" s="162"/>
      <c r="O47" s="4"/>
      <c r="AB47" s="88"/>
      <c r="AC47" s="50"/>
    </row>
    <row r="48" spans="2:29" x14ac:dyDescent="0.4">
      <c r="B48" s="162"/>
      <c r="O48" s="4"/>
      <c r="AB48" s="88"/>
      <c r="AC48" s="50"/>
    </row>
    <row r="49" spans="2:29" x14ac:dyDescent="0.4">
      <c r="B49" s="162"/>
      <c r="O49" s="4"/>
      <c r="AB49" s="88"/>
      <c r="AC49" s="50"/>
    </row>
    <row r="50" spans="2:29" x14ac:dyDescent="0.4">
      <c r="B50" s="162"/>
      <c r="O50" s="4"/>
      <c r="AB50" s="88"/>
      <c r="AC50" s="50"/>
    </row>
    <row r="51" spans="2:29" x14ac:dyDescent="0.4">
      <c r="B51" s="162"/>
      <c r="O51" s="4"/>
      <c r="AB51" s="88"/>
      <c r="AC51" s="50"/>
    </row>
    <row r="52" spans="2:29" x14ac:dyDescent="0.4">
      <c r="B52" s="162"/>
      <c r="O52" s="4"/>
      <c r="AB52" s="88"/>
      <c r="AC52" s="50"/>
    </row>
    <row r="53" spans="2:29" x14ac:dyDescent="0.4">
      <c r="B53" s="162"/>
      <c r="O53" s="4"/>
      <c r="AB53" s="88"/>
      <c r="AC53" s="50"/>
    </row>
    <row r="54" spans="2:29" x14ac:dyDescent="0.4">
      <c r="B54" s="162"/>
      <c r="O54" s="4"/>
      <c r="AB54" s="88"/>
      <c r="AC54" s="50"/>
    </row>
    <row r="55" spans="2:29" x14ac:dyDescent="0.4">
      <c r="B55" s="162"/>
      <c r="O55" s="4"/>
      <c r="AB55" s="88"/>
      <c r="AC55" s="50"/>
    </row>
    <row r="56" spans="2:29" x14ac:dyDescent="0.4">
      <c r="B56" s="162"/>
      <c r="O56" s="4"/>
      <c r="AB56" s="88"/>
      <c r="AC56" s="50"/>
    </row>
    <row r="57" spans="2:29" x14ac:dyDescent="0.4">
      <c r="B57" s="162"/>
      <c r="O57" s="4"/>
      <c r="AB57" s="88"/>
      <c r="AC57" s="50"/>
    </row>
    <row r="58" spans="2:29" x14ac:dyDescent="0.4">
      <c r="B58" s="162"/>
      <c r="O58" s="4"/>
      <c r="AB58" s="88"/>
      <c r="AC58" s="50"/>
    </row>
    <row r="59" spans="2:29" x14ac:dyDescent="0.4">
      <c r="B59" s="162"/>
      <c r="O59" s="4"/>
      <c r="AB59" s="88"/>
      <c r="AC59" s="50"/>
    </row>
    <row r="60" spans="2:29" x14ac:dyDescent="0.4">
      <c r="B60" s="162"/>
      <c r="O60" s="4"/>
      <c r="AB60" s="88"/>
      <c r="AC60" s="50"/>
    </row>
    <row r="61" spans="2:29" x14ac:dyDescent="0.4">
      <c r="B61" s="162"/>
      <c r="O61" s="4"/>
      <c r="AB61" s="88"/>
      <c r="AC61" s="50"/>
    </row>
    <row r="62" spans="2:29" x14ac:dyDescent="0.4">
      <c r="B62" s="162"/>
      <c r="O62" s="4"/>
      <c r="AB62" s="88"/>
      <c r="AC62" s="50"/>
    </row>
    <row r="63" spans="2:29" x14ac:dyDescent="0.4">
      <c r="B63" s="162"/>
      <c r="O63" s="4"/>
      <c r="AB63" s="88"/>
      <c r="AC63" s="50"/>
    </row>
    <row r="64" spans="2:29" x14ac:dyDescent="0.4">
      <c r="B64" s="162"/>
      <c r="O64" s="4"/>
      <c r="AB64" s="88"/>
      <c r="AC64" s="50"/>
    </row>
    <row r="65" spans="2:29" x14ac:dyDescent="0.4">
      <c r="B65" s="162"/>
      <c r="O65" s="4"/>
      <c r="AB65" s="88"/>
      <c r="AC65" s="50"/>
    </row>
    <row r="66" spans="2:29" x14ac:dyDescent="0.4">
      <c r="B66" s="162"/>
      <c r="O66" s="4"/>
      <c r="AB66" s="88"/>
      <c r="AC66" s="50"/>
    </row>
    <row r="67" spans="2:29" x14ac:dyDescent="0.4">
      <c r="B67" s="162"/>
      <c r="O67" s="4"/>
      <c r="AB67" s="88"/>
      <c r="AC67" s="50"/>
    </row>
    <row r="68" spans="2:29" x14ac:dyDescent="0.4">
      <c r="B68" s="162"/>
      <c r="O68" s="4"/>
      <c r="AB68" s="88"/>
      <c r="AC68" s="50"/>
    </row>
    <row r="69" spans="2:29" ht="18" x14ac:dyDescent="0.5">
      <c r="B69" s="311" t="s">
        <v>514</v>
      </c>
    </row>
    <row r="70" spans="2:29" ht="18" x14ac:dyDescent="0.5">
      <c r="B70" s="311" t="s">
        <v>515</v>
      </c>
    </row>
    <row r="71" spans="2:29" ht="18" x14ac:dyDescent="0.5">
      <c r="B71" s="311" t="s">
        <v>511</v>
      </c>
    </row>
    <row r="72" spans="2:29" ht="18" x14ac:dyDescent="0.5">
      <c r="B72" s="311" t="s">
        <v>513</v>
      </c>
    </row>
    <row r="73" spans="2:29" ht="18" x14ac:dyDescent="0.5">
      <c r="B73" s="311" t="s">
        <v>512</v>
      </c>
    </row>
  </sheetData>
  <sheetProtection sheet="1" objects="1" scenarios="1"/>
  <hyperlinks>
    <hyperlink ref="M13" r:id="rId1" xr:uid="{FD6C308F-98BC-49D7-9069-4BE063AC8506}"/>
  </hyperlinks>
  <pageMargins left="0.7" right="0.7" top="0.75" bottom="0.75" header="0.3" footer="0.3"/>
  <drawing r:id="rId2"/>
  <legacyDrawing r:id="rId3"/>
  <oleObjects>
    <mc:AlternateContent xmlns:mc="http://schemas.openxmlformats.org/markup-compatibility/2006">
      <mc:Choice Requires="x14">
        <oleObject shapeId="19457" r:id="rId4">
          <objectPr defaultSize="0" autoPict="0" r:id="rId5">
            <anchor moveWithCells="1">
              <from>
                <xdr:col>1</xdr:col>
                <xdr:colOff>27214</xdr:colOff>
                <xdr:row>25</xdr:row>
                <xdr:rowOff>179614</xdr:rowOff>
              </from>
              <to>
                <xdr:col>10</xdr:col>
                <xdr:colOff>92529</xdr:colOff>
                <xdr:row>67</xdr:row>
                <xdr:rowOff>5443</xdr:rowOff>
              </to>
            </anchor>
          </objectPr>
        </oleObject>
      </mc:Choice>
      <mc:Fallback>
        <oleObject shapeId="19457"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B1A69-AF86-4F47-BB9B-4CF5CFA1558B}">
  <dimension ref="A1:AI102"/>
  <sheetViews>
    <sheetView showGridLines="0" workbookViewId="0"/>
  </sheetViews>
  <sheetFormatPr defaultRowHeight="14.6" x14ac:dyDescent="0.4"/>
  <cols>
    <col min="1" max="1" width="2.4609375" customWidth="1"/>
  </cols>
  <sheetData>
    <row r="1" spans="1:2" x14ac:dyDescent="0.4">
      <c r="A1" s="321"/>
    </row>
    <row r="2" spans="1:2" ht="23.15" x14ac:dyDescent="0.6">
      <c r="B2" s="178" t="s">
        <v>531</v>
      </c>
    </row>
    <row r="3" spans="1:2" ht="18.45" x14ac:dyDescent="0.5">
      <c r="B3" s="62" t="s">
        <v>530</v>
      </c>
    </row>
    <row r="96" spans="2:35" x14ac:dyDescent="0.4">
      <c r="B96" s="36"/>
      <c r="C96" s="60"/>
      <c r="AH96" s="88"/>
      <c r="AI96" s="50"/>
    </row>
    <row r="99" spans="17:24" x14ac:dyDescent="0.4">
      <c r="X99" s="4"/>
    </row>
    <row r="100" spans="17:24" x14ac:dyDescent="0.4">
      <c r="Q100" s="4" t="s">
        <v>48</v>
      </c>
    </row>
    <row r="101" spans="17:24" x14ac:dyDescent="0.4">
      <c r="X101" s="36"/>
    </row>
    <row r="102" spans="17:24" x14ac:dyDescent="0.4">
      <c r="Q102" t="s">
        <v>49</v>
      </c>
    </row>
  </sheetData>
  <sheetProtection sheet="1" objects="1" scenarios="1"/>
  <hyperlinks>
    <hyperlink ref="Q100" r:id="rId1" xr:uid="{EE7D8AD8-0068-4342-A53E-996FD2AC586E}"/>
  </hyperlinks>
  <pageMargins left="0.7" right="0.7" top="0.75" bottom="0.75" header="0.3" footer="0.3"/>
  <drawing r:id="rId2"/>
  <legacyDrawing r:id="rId3"/>
  <oleObjects>
    <mc:AlternateContent xmlns:mc="http://schemas.openxmlformats.org/markup-compatibility/2006">
      <mc:Choice Requires="x14">
        <oleObject shapeId="54273" r:id="rId4">
          <objectPr defaultSize="0" autoPict="0" r:id="rId5">
            <anchor moveWithCells="1">
              <from>
                <xdr:col>1</xdr:col>
                <xdr:colOff>43543</xdr:colOff>
                <xdr:row>96</xdr:row>
                <xdr:rowOff>27214</xdr:rowOff>
              </from>
              <to>
                <xdr:col>10</xdr:col>
                <xdr:colOff>571500</xdr:colOff>
                <xdr:row>115</xdr:row>
                <xdr:rowOff>125186</xdr:rowOff>
              </to>
            </anchor>
          </objectPr>
        </oleObject>
      </mc:Choice>
      <mc:Fallback>
        <oleObject shapeId="54273" r:id="rId4"/>
      </mc:Fallback>
    </mc:AlternateContent>
    <mc:AlternateContent xmlns:mc="http://schemas.openxmlformats.org/markup-compatibility/2006">
      <mc:Choice Requires="x14">
        <oleObject shapeId="54274" r:id="rId6">
          <objectPr defaultSize="0" autoPict="0" r:id="rId7">
            <anchor moveWithCells="1">
              <from>
                <xdr:col>11</xdr:col>
                <xdr:colOff>283029</xdr:colOff>
                <xdr:row>96</xdr:row>
                <xdr:rowOff>38100</xdr:rowOff>
              </from>
              <to>
                <xdr:col>14</xdr:col>
                <xdr:colOff>566057</xdr:colOff>
                <xdr:row>120</xdr:row>
                <xdr:rowOff>168729</xdr:rowOff>
              </to>
            </anchor>
          </objectPr>
        </oleObject>
      </mc:Choice>
      <mc:Fallback>
        <oleObject shapeId="54274" r:id="rId6"/>
      </mc:Fallback>
    </mc:AlternateContent>
  </oleObjec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041FAF-5A2A-4933-9927-71846F0A0B29}">
  <dimension ref="A1:O71"/>
  <sheetViews>
    <sheetView showGridLines="0" workbookViewId="0"/>
  </sheetViews>
  <sheetFormatPr defaultRowHeight="14.6" x14ac:dyDescent="0.4"/>
  <cols>
    <col min="1" max="1" width="4.07421875" customWidth="1"/>
    <col min="6" max="6" width="11.61328125" bestFit="1" customWidth="1"/>
    <col min="7" max="7" width="8.15234375" bestFit="1" customWidth="1"/>
    <col min="8" max="8" width="11.15234375" bestFit="1" customWidth="1"/>
    <col min="9" max="9" width="8.15234375" bestFit="1" customWidth="1"/>
    <col min="10" max="10" width="3.69140625" customWidth="1"/>
  </cols>
  <sheetData>
    <row r="1" spans="1:15" x14ac:dyDescent="0.4">
      <c r="A1" s="158"/>
    </row>
    <row r="2" spans="1:15" ht="23.15" x14ac:dyDescent="0.6">
      <c r="B2" s="178" t="s">
        <v>518</v>
      </c>
    </row>
    <row r="3" spans="1:15" ht="23.15" x14ac:dyDescent="0.6">
      <c r="B3" s="178" t="s">
        <v>520</v>
      </c>
    </row>
    <row r="5" spans="1:15" ht="18.45" x14ac:dyDescent="0.5">
      <c r="B5" s="124" t="s">
        <v>519</v>
      </c>
    </row>
    <row r="6" spans="1:15" x14ac:dyDescent="0.4">
      <c r="B6" s="1"/>
    </row>
    <row r="7" spans="1:15" ht="15" thickBot="1" x14ac:dyDescent="0.45">
      <c r="K7" s="1" t="s">
        <v>7</v>
      </c>
    </row>
    <row r="8" spans="1:15" ht="15" thickBot="1" x14ac:dyDescent="0.45">
      <c r="B8" s="13"/>
      <c r="C8" s="26" t="s">
        <v>1</v>
      </c>
      <c r="D8" s="14" t="s">
        <v>2</v>
      </c>
      <c r="E8" s="14" t="s">
        <v>3</v>
      </c>
      <c r="F8" s="14" t="s">
        <v>8</v>
      </c>
      <c r="G8" s="14" t="s">
        <v>10</v>
      </c>
      <c r="H8" s="14" t="s">
        <v>9</v>
      </c>
      <c r="I8" s="15" t="s">
        <v>11</v>
      </c>
      <c r="J8" s="9"/>
      <c r="O8" s="6"/>
    </row>
    <row r="9" spans="1:15" ht="15" thickBot="1" x14ac:dyDescent="0.45">
      <c r="B9" s="24" t="s">
        <v>5</v>
      </c>
      <c r="C9" s="28">
        <v>13.23</v>
      </c>
      <c r="D9" s="25">
        <f>C9*16/9</f>
        <v>23.52</v>
      </c>
      <c r="E9" s="8">
        <f>SQRT((C9^2)+(D9^2))</f>
        <v>26.985612833508153</v>
      </c>
      <c r="F9" s="7"/>
      <c r="G9" s="10">
        <f>3840/D9</f>
        <v>163.26530612244898</v>
      </c>
      <c r="H9" s="7"/>
      <c r="I9" s="16">
        <f>7680/D9</f>
        <v>326.53061224489795</v>
      </c>
      <c r="K9" t="s">
        <v>6</v>
      </c>
      <c r="O9" s="6"/>
    </row>
    <row r="10" spans="1:15" ht="15" thickBot="1" x14ac:dyDescent="0.45">
      <c r="B10" s="17" t="s">
        <v>4</v>
      </c>
      <c r="C10" s="27">
        <f>C9*2.54</f>
        <v>33.604199999999999</v>
      </c>
      <c r="D10" s="18">
        <f>C10*16/9</f>
        <v>59.7408</v>
      </c>
      <c r="E10" s="19">
        <f>SQRT((C10^2)+(D10^2))</f>
        <v>68.543456597110719</v>
      </c>
      <c r="F10" s="18">
        <f>3840/2/D10/10</f>
        <v>3.2138839787883655</v>
      </c>
      <c r="G10" s="18"/>
      <c r="H10" s="18">
        <f>7680/2/D10/10</f>
        <v>6.427767957576731</v>
      </c>
      <c r="I10" s="20"/>
      <c r="O10" s="6"/>
    </row>
    <row r="11" spans="1:15" x14ac:dyDescent="0.4">
      <c r="B11" s="9"/>
      <c r="C11" s="11"/>
      <c r="D11" s="11"/>
      <c r="E11" s="12"/>
      <c r="F11" s="11"/>
      <c r="G11" s="11"/>
      <c r="H11" s="11"/>
      <c r="I11" s="11"/>
      <c r="O11" s="6"/>
    </row>
    <row r="12" spans="1:15" ht="15" thickBot="1" x14ac:dyDescent="0.45">
      <c r="O12" s="6"/>
    </row>
    <row r="13" spans="1:15" ht="15" thickBot="1" x14ac:dyDescent="0.45">
      <c r="B13" s="13"/>
      <c r="C13" s="26" t="s">
        <v>1</v>
      </c>
      <c r="D13" s="14" t="s">
        <v>2</v>
      </c>
      <c r="E13" s="14" t="s">
        <v>3</v>
      </c>
      <c r="F13" s="14" t="s">
        <v>8</v>
      </c>
      <c r="G13" s="14" t="s">
        <v>10</v>
      </c>
      <c r="H13" s="14" t="s">
        <v>9</v>
      </c>
      <c r="I13" s="15" t="s">
        <v>11</v>
      </c>
      <c r="O13" s="6"/>
    </row>
    <row r="14" spans="1:15" ht="15" thickBot="1" x14ac:dyDescent="0.45">
      <c r="B14" s="24" t="s">
        <v>5</v>
      </c>
      <c r="C14" s="28">
        <v>15.69</v>
      </c>
      <c r="D14" s="25">
        <f>C14*16/9</f>
        <v>27.893333333333331</v>
      </c>
      <c r="E14" s="8">
        <f>SQRT((C14^2)+(D14^2))</f>
        <v>32.003345832028941</v>
      </c>
      <c r="F14" s="7"/>
      <c r="G14" s="10">
        <f>3840/D14</f>
        <v>137.66730401529637</v>
      </c>
      <c r="H14" s="7"/>
      <c r="I14" s="16">
        <f>7680/D14</f>
        <v>275.33460803059273</v>
      </c>
      <c r="K14" t="s">
        <v>12</v>
      </c>
      <c r="O14" s="6"/>
    </row>
    <row r="15" spans="1:15" ht="15" thickBot="1" x14ac:dyDescent="0.45">
      <c r="B15" s="17" t="s">
        <v>4</v>
      </c>
      <c r="C15" s="27">
        <f>C14*2.54</f>
        <v>39.852600000000002</v>
      </c>
      <c r="D15" s="18">
        <f>C15*16/9</f>
        <v>70.849066666666673</v>
      </c>
      <c r="E15" s="19">
        <f>SQRT((C15^2)+(D15^2))</f>
        <v>81.288498413353537</v>
      </c>
      <c r="F15" s="18">
        <f>3840/2/D15/10</f>
        <v>2.7099862995137078</v>
      </c>
      <c r="G15" s="18"/>
      <c r="H15" s="18">
        <f>7680/2/D15/10</f>
        <v>5.4199725990274157</v>
      </c>
      <c r="I15" s="20"/>
      <c r="O15" s="6"/>
    </row>
    <row r="16" spans="1:15" x14ac:dyDescent="0.4">
      <c r="B16" s="9"/>
      <c r="C16" s="11"/>
      <c r="D16" s="11"/>
      <c r="E16" s="12"/>
      <c r="F16" s="11"/>
      <c r="G16" s="11"/>
      <c r="H16" s="11"/>
      <c r="I16" s="11"/>
      <c r="O16" s="6"/>
    </row>
    <row r="17" spans="2:15" ht="15" thickBot="1" x14ac:dyDescent="0.45">
      <c r="O17" s="6"/>
    </row>
    <row r="18" spans="2:15" ht="15" thickBot="1" x14ac:dyDescent="0.45">
      <c r="B18" s="13"/>
      <c r="C18" s="26" t="s">
        <v>1</v>
      </c>
      <c r="D18" s="14" t="s">
        <v>2</v>
      </c>
      <c r="E18" s="14" t="s">
        <v>3</v>
      </c>
      <c r="F18" s="14" t="s">
        <v>8</v>
      </c>
      <c r="G18" s="14" t="s">
        <v>10</v>
      </c>
      <c r="H18" s="14" t="s">
        <v>9</v>
      </c>
      <c r="I18" s="15" t="s">
        <v>11</v>
      </c>
      <c r="O18" s="6"/>
    </row>
    <row r="19" spans="2:15" ht="15" thickBot="1" x14ac:dyDescent="0.45">
      <c r="B19" s="24" t="s">
        <v>5</v>
      </c>
      <c r="C19" s="28">
        <v>36.770000000000003</v>
      </c>
      <c r="D19" s="25">
        <f>C19*16/9</f>
        <v>65.36888888888889</v>
      </c>
      <c r="E19" s="8">
        <f>SQRT((C19^2)+(D19^2))</f>
        <v>75.000830225857513</v>
      </c>
      <c r="F19" s="7"/>
      <c r="G19" s="10">
        <f>3840/D19</f>
        <v>58.743540930106064</v>
      </c>
      <c r="H19" s="7"/>
      <c r="I19" s="16">
        <f>7680/D19</f>
        <v>117.48708186021213</v>
      </c>
      <c r="K19" t="s">
        <v>13</v>
      </c>
    </row>
    <row r="20" spans="2:15" ht="15" thickBot="1" x14ac:dyDescent="0.45">
      <c r="B20" s="17" t="s">
        <v>4</v>
      </c>
      <c r="C20" s="27">
        <f>C19*2.54</f>
        <v>93.395800000000008</v>
      </c>
      <c r="D20" s="18">
        <f>C20*16/9</f>
        <v>166.03697777777779</v>
      </c>
      <c r="E20" s="19">
        <f>SQRT((C20^2)+(D20^2))</f>
        <v>190.50210877367809</v>
      </c>
      <c r="F20" s="18">
        <f>3840/2/D20/10</f>
        <v>1.1563689159469697</v>
      </c>
      <c r="G20" s="18"/>
      <c r="H20" s="18">
        <f>7680/2/D20/10</f>
        <v>2.3127378318939393</v>
      </c>
      <c r="I20" s="20"/>
    </row>
    <row r="23" spans="2:15" ht="15.9" x14ac:dyDescent="0.45">
      <c r="B23" s="89" t="s">
        <v>29</v>
      </c>
    </row>
    <row r="24" spans="2:15" ht="15.9" x14ac:dyDescent="0.45">
      <c r="B24" s="89" t="s">
        <v>30</v>
      </c>
    </row>
    <row r="25" spans="2:15" ht="15.9" x14ac:dyDescent="0.45">
      <c r="C25" s="48" t="s">
        <v>521</v>
      </c>
    </row>
    <row r="26" spans="2:15" x14ac:dyDescent="0.4">
      <c r="C26" s="29" t="s">
        <v>522</v>
      </c>
    </row>
    <row r="27" spans="2:15" ht="15" thickBot="1" x14ac:dyDescent="0.45"/>
    <row r="28" spans="2:15" ht="15" thickBot="1" x14ac:dyDescent="0.45">
      <c r="B28" s="21">
        <v>75</v>
      </c>
      <c r="C28" s="1" t="s">
        <v>31</v>
      </c>
      <c r="K28" s="22">
        <f>B28*0.9</f>
        <v>67.5</v>
      </c>
      <c r="L28" s="23">
        <f>B28*0.45</f>
        <v>33.75</v>
      </c>
    </row>
    <row r="30" spans="2:15" x14ac:dyDescent="0.4">
      <c r="B30" t="s">
        <v>14</v>
      </c>
    </row>
    <row r="31" spans="2:15" x14ac:dyDescent="0.4">
      <c r="B31" s="36" t="s">
        <v>523</v>
      </c>
    </row>
    <row r="33" spans="2:2" x14ac:dyDescent="0.4">
      <c r="B33" t="s">
        <v>15</v>
      </c>
    </row>
    <row r="35" spans="2:2" x14ac:dyDescent="0.4">
      <c r="B35" t="s">
        <v>16</v>
      </c>
    </row>
    <row r="37" spans="2:2" x14ac:dyDescent="0.4">
      <c r="B37" t="s">
        <v>17</v>
      </c>
    </row>
    <row r="39" spans="2:2" x14ac:dyDescent="0.4">
      <c r="B39" t="s">
        <v>18</v>
      </c>
    </row>
    <row r="41" spans="2:2" x14ac:dyDescent="0.4">
      <c r="B41" t="s">
        <v>14</v>
      </c>
    </row>
    <row r="43" spans="2:2" x14ac:dyDescent="0.4">
      <c r="B43" t="s">
        <v>19</v>
      </c>
    </row>
    <row r="45" spans="2:2" x14ac:dyDescent="0.4">
      <c r="B45" t="s">
        <v>20</v>
      </c>
    </row>
    <row r="47" spans="2:2" x14ac:dyDescent="0.4">
      <c r="B47" t="s">
        <v>21</v>
      </c>
    </row>
    <row r="49" spans="2:2" x14ac:dyDescent="0.4">
      <c r="B49" t="s">
        <v>22</v>
      </c>
    </row>
    <row r="51" spans="2:2" x14ac:dyDescent="0.4">
      <c r="B51" t="s">
        <v>14</v>
      </c>
    </row>
    <row r="53" spans="2:2" x14ac:dyDescent="0.4">
      <c r="B53" t="s">
        <v>23</v>
      </c>
    </row>
    <row r="55" spans="2:2" x14ac:dyDescent="0.4">
      <c r="B55" t="s">
        <v>24</v>
      </c>
    </row>
    <row r="57" spans="2:2" x14ac:dyDescent="0.4">
      <c r="B57" t="s">
        <v>25</v>
      </c>
    </row>
    <row r="59" spans="2:2" x14ac:dyDescent="0.4">
      <c r="B59" t="s">
        <v>26</v>
      </c>
    </row>
    <row r="61" spans="2:2" x14ac:dyDescent="0.4">
      <c r="B61" t="s">
        <v>14</v>
      </c>
    </row>
    <row r="63" spans="2:2" x14ac:dyDescent="0.4">
      <c r="B63" t="s">
        <v>27</v>
      </c>
    </row>
    <row r="65" spans="2:2" x14ac:dyDescent="0.4">
      <c r="B65" t="s">
        <v>20</v>
      </c>
    </row>
    <row r="67" spans="2:2" x14ac:dyDescent="0.4">
      <c r="B67" t="s">
        <v>21</v>
      </c>
    </row>
    <row r="69" spans="2:2" x14ac:dyDescent="0.4">
      <c r="B69" t="s">
        <v>28</v>
      </c>
    </row>
    <row r="71" spans="2:2" x14ac:dyDescent="0.4">
      <c r="B71" t="s">
        <v>14</v>
      </c>
    </row>
  </sheetData>
  <sheetProtection sheet="1" objects="1" scenarios="1"/>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6F47A5-2865-43A7-A830-53C9A0B803C4}">
  <dimension ref="A1"/>
  <sheetViews>
    <sheetView showGridLines="0" workbookViewId="0"/>
  </sheetViews>
  <sheetFormatPr defaultRowHeight="14.6" x14ac:dyDescent="0.4"/>
  <cols>
    <col min="1" max="1" width="3" customWidth="1"/>
  </cols>
  <sheetData>
    <row r="1" spans="1:1" x14ac:dyDescent="0.4">
      <c r="A1" s="158"/>
    </row>
  </sheetData>
  <sheetProtection sheet="1" objects="1" scenario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21</vt:i4>
      </vt:variant>
    </vt:vector>
  </HeadingPairs>
  <TitlesOfParts>
    <vt:vector size="21" baseType="lpstr">
      <vt:lpstr>Intro</vt:lpstr>
      <vt:lpstr>Assertion</vt:lpstr>
      <vt:lpstr>Calculator</vt:lpstr>
      <vt:lpstr>Simple Calc</vt:lpstr>
      <vt:lpstr>Ultra-Simple Calc</vt:lpstr>
      <vt:lpstr>Zone Focusing</vt:lpstr>
      <vt:lpstr>Reasons</vt:lpstr>
      <vt:lpstr>Desired Resolution</vt:lpstr>
      <vt:lpstr>Enlargement Factor</vt:lpstr>
      <vt:lpstr>Viewing Distance</vt:lpstr>
      <vt:lpstr>PhotoPills</vt:lpstr>
      <vt:lpstr>Focus at Infinity</vt:lpstr>
      <vt:lpstr>Focus at One Third </vt:lpstr>
      <vt:lpstr>Focus at 2x Hyper</vt:lpstr>
      <vt:lpstr>Focus on Subject</vt:lpstr>
      <vt:lpstr>Zeiss on DoF</vt:lpstr>
      <vt:lpstr>CoC = Pixel Pitch</vt:lpstr>
      <vt:lpstr>Diffraction</vt:lpstr>
      <vt:lpstr>Bypass</vt:lpstr>
      <vt:lpstr>Hypotenuse</vt:lpstr>
      <vt:lpstr>Nested IF Construct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Davis</dc:creator>
  <cp:lastModifiedBy>Michael Davis</cp:lastModifiedBy>
  <cp:lastPrinted>2025-08-02T19:12:37Z</cp:lastPrinted>
  <dcterms:created xsi:type="dcterms:W3CDTF">2025-06-28T16:25:15Z</dcterms:created>
  <dcterms:modified xsi:type="dcterms:W3CDTF">2026-03-21T17:09:53Z</dcterms:modified>
</cp:coreProperties>
</file>