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mc:AlternateContent xmlns:mc="http://schemas.openxmlformats.org/markup-compatibility/2006">
    <mc:Choice Requires="x15">
      <x15ac:absPath xmlns:x15ac="http://schemas.microsoft.com/office/spreadsheetml/2010/11/ac" url="C:\Users\Mike\Documents\XLS\"/>
    </mc:Choice>
  </mc:AlternateContent>
  <xr:revisionPtr revIDLastSave="0" documentId="8_{4B4BBE82-D6BD-4CC4-B25D-5A718EB727B0}" xr6:coauthVersionLast="47" xr6:coauthVersionMax="47" xr10:uidLastSave="{00000000-0000-0000-0000-000000000000}"/>
  <workbookProtection lockStructure="1"/>
  <bookViews>
    <workbookView xWindow="-103" yWindow="-103" windowWidth="33120" windowHeight="18120" xr2:uid="{00000000-000D-0000-FFFF-FFFF00000000}"/>
  </bookViews>
  <sheets>
    <sheet name="Sorted by 1st Ranking" sheetId="1" r:id="rId1"/>
  </sheets>
  <calcPr calcId="181029"/>
</workbook>
</file>

<file path=xl/calcChain.xml><?xml version="1.0" encoding="utf-8"?>
<calcChain xmlns="http://schemas.openxmlformats.org/spreadsheetml/2006/main">
  <c r="U238" i="1" l="1"/>
  <c r="W238" i="1" s="1"/>
  <c r="S238" i="1"/>
  <c r="P238" i="1"/>
  <c r="M238" i="1"/>
  <c r="L238" i="1"/>
  <c r="K238" i="1"/>
  <c r="J238" i="1"/>
  <c r="G238" i="1"/>
  <c r="U71" i="1"/>
  <c r="V71" i="1" s="1"/>
  <c r="S71" i="1"/>
  <c r="P71" i="1"/>
  <c r="M71" i="1"/>
  <c r="L71" i="1"/>
  <c r="K71" i="1"/>
  <c r="J71" i="1"/>
  <c r="G71" i="1"/>
  <c r="U23" i="1"/>
  <c r="W23" i="1" s="1"/>
  <c r="S23" i="1"/>
  <c r="P23" i="1"/>
  <c r="M23" i="1"/>
  <c r="L23" i="1"/>
  <c r="K23" i="1"/>
  <c r="J23" i="1"/>
  <c r="G23" i="1"/>
  <c r="O238" i="1" l="1"/>
  <c r="R238" i="1" s="1"/>
  <c r="O23" i="1"/>
  <c r="R23" i="1" s="1"/>
  <c r="N71" i="1"/>
  <c r="Q71" i="1" s="1"/>
  <c r="T71" i="1" s="1"/>
  <c r="O71" i="1"/>
  <c r="R71" i="1" s="1"/>
  <c r="V238" i="1"/>
  <c r="N238" i="1"/>
  <c r="Q238" i="1" s="1"/>
  <c r="W71" i="1"/>
  <c r="N23" i="1"/>
  <c r="Q23" i="1" s="1"/>
  <c r="V23" i="1"/>
  <c r="U7" i="1"/>
  <c r="W7" i="1" s="1"/>
  <c r="S7" i="1"/>
  <c r="P7" i="1"/>
  <c r="M7" i="1"/>
  <c r="L7" i="1"/>
  <c r="K7" i="1"/>
  <c r="J7" i="1"/>
  <c r="G7" i="1"/>
  <c r="U43" i="1"/>
  <c r="W43" i="1" s="1"/>
  <c r="S43" i="1"/>
  <c r="P43" i="1"/>
  <c r="M43" i="1"/>
  <c r="L43" i="1"/>
  <c r="K43" i="1"/>
  <c r="J43" i="1"/>
  <c r="G43" i="1"/>
  <c r="U77" i="1"/>
  <c r="W77" i="1" s="1"/>
  <c r="S77" i="1"/>
  <c r="P77" i="1"/>
  <c r="M77" i="1"/>
  <c r="L77" i="1"/>
  <c r="K77" i="1"/>
  <c r="J77" i="1"/>
  <c r="G77" i="1"/>
  <c r="U33" i="1"/>
  <c r="W33" i="1" s="1"/>
  <c r="S33" i="1"/>
  <c r="P33" i="1"/>
  <c r="M33" i="1"/>
  <c r="L33" i="1"/>
  <c r="K33" i="1"/>
  <c r="J33" i="1"/>
  <c r="G33" i="1"/>
  <c r="U97" i="1"/>
  <c r="W97" i="1" s="1"/>
  <c r="S97" i="1"/>
  <c r="P97" i="1"/>
  <c r="M97" i="1"/>
  <c r="L97" i="1"/>
  <c r="K97" i="1"/>
  <c r="J97" i="1"/>
  <c r="G97" i="1"/>
  <c r="U63" i="1"/>
  <c r="W63" i="1" s="1"/>
  <c r="S63" i="1"/>
  <c r="P63" i="1"/>
  <c r="M63" i="1"/>
  <c r="L63" i="1"/>
  <c r="K63" i="1"/>
  <c r="J63" i="1"/>
  <c r="G63" i="1"/>
  <c r="U24" i="1"/>
  <c r="W24" i="1" s="1"/>
  <c r="S24" i="1"/>
  <c r="P24" i="1"/>
  <c r="M24" i="1"/>
  <c r="L24" i="1"/>
  <c r="K24" i="1"/>
  <c r="J24" i="1"/>
  <c r="G24" i="1"/>
  <c r="U117" i="1"/>
  <c r="V117" i="1" s="1"/>
  <c r="S117" i="1"/>
  <c r="P117" i="1"/>
  <c r="M117" i="1"/>
  <c r="L117" i="1"/>
  <c r="K117" i="1"/>
  <c r="J117" i="1"/>
  <c r="G117" i="1"/>
  <c r="U86" i="1"/>
  <c r="W86" i="1" s="1"/>
  <c r="S86" i="1"/>
  <c r="P86" i="1"/>
  <c r="M86" i="1"/>
  <c r="L86" i="1"/>
  <c r="K86" i="1"/>
  <c r="J86" i="1"/>
  <c r="G86" i="1"/>
  <c r="U103" i="1"/>
  <c r="W103" i="1" s="1"/>
  <c r="S103" i="1"/>
  <c r="P103" i="1"/>
  <c r="M103" i="1"/>
  <c r="L103" i="1"/>
  <c r="K103" i="1"/>
  <c r="J103" i="1"/>
  <c r="G103" i="1"/>
  <c r="U111" i="1"/>
  <c r="W111" i="1" s="1"/>
  <c r="S111" i="1"/>
  <c r="P111" i="1"/>
  <c r="M111" i="1"/>
  <c r="L111" i="1"/>
  <c r="K111" i="1"/>
  <c r="J111" i="1"/>
  <c r="G111" i="1"/>
  <c r="U12" i="1"/>
  <c r="W12" i="1" s="1"/>
  <c r="S12" i="1"/>
  <c r="P12" i="1"/>
  <c r="M12" i="1"/>
  <c r="L12" i="1"/>
  <c r="K12" i="1"/>
  <c r="J12" i="1"/>
  <c r="G12" i="1"/>
  <c r="U10" i="1"/>
  <c r="V10" i="1" s="1"/>
  <c r="S10" i="1"/>
  <c r="P10" i="1"/>
  <c r="M10" i="1"/>
  <c r="L10" i="1"/>
  <c r="K10" i="1"/>
  <c r="J10" i="1"/>
  <c r="G10" i="1"/>
  <c r="U54" i="1"/>
  <c r="W54" i="1" s="1"/>
  <c r="S54" i="1"/>
  <c r="P54" i="1"/>
  <c r="M54" i="1"/>
  <c r="L54" i="1"/>
  <c r="K54" i="1"/>
  <c r="J54" i="1"/>
  <c r="G54" i="1"/>
  <c r="AF146" i="1"/>
  <c r="U113" i="1"/>
  <c r="W113" i="1" s="1"/>
  <c r="S113" i="1"/>
  <c r="P113" i="1"/>
  <c r="M113" i="1"/>
  <c r="L113" i="1"/>
  <c r="K113" i="1"/>
  <c r="J113" i="1"/>
  <c r="G113" i="1"/>
  <c r="U76" i="1"/>
  <c r="W76" i="1" s="1"/>
  <c r="S76" i="1"/>
  <c r="P76" i="1"/>
  <c r="M76" i="1"/>
  <c r="L76" i="1"/>
  <c r="K76" i="1"/>
  <c r="J76" i="1"/>
  <c r="G76" i="1"/>
  <c r="U25" i="1"/>
  <c r="V25" i="1" s="1"/>
  <c r="S25" i="1"/>
  <c r="P25" i="1"/>
  <c r="M25" i="1"/>
  <c r="L25" i="1"/>
  <c r="K25" i="1"/>
  <c r="J25" i="1"/>
  <c r="G25" i="1"/>
  <c r="U72" i="1"/>
  <c r="W72" i="1" s="1"/>
  <c r="S72" i="1"/>
  <c r="P72" i="1"/>
  <c r="M72" i="1"/>
  <c r="L72" i="1"/>
  <c r="K72" i="1"/>
  <c r="J72" i="1"/>
  <c r="G72" i="1"/>
  <c r="U37" i="1"/>
  <c r="W37" i="1" s="1"/>
  <c r="S37" i="1"/>
  <c r="P37" i="1"/>
  <c r="M37" i="1"/>
  <c r="L37" i="1"/>
  <c r="K37" i="1"/>
  <c r="J37" i="1"/>
  <c r="G37" i="1"/>
  <c r="U246" i="1"/>
  <c r="W246" i="1" s="1"/>
  <c r="S246" i="1"/>
  <c r="P246" i="1"/>
  <c r="M246" i="1"/>
  <c r="L246" i="1"/>
  <c r="K246" i="1"/>
  <c r="J246" i="1"/>
  <c r="G246" i="1"/>
  <c r="G41" i="1"/>
  <c r="U41" i="1"/>
  <c r="V41" i="1" s="1"/>
  <c r="S41" i="1"/>
  <c r="P41" i="1"/>
  <c r="M41" i="1"/>
  <c r="L41" i="1"/>
  <c r="K41" i="1"/>
  <c r="J41" i="1"/>
  <c r="U46" i="1"/>
  <c r="W46" i="1" s="1"/>
  <c r="S46" i="1"/>
  <c r="P46" i="1"/>
  <c r="M46" i="1"/>
  <c r="L46" i="1"/>
  <c r="K46" i="1"/>
  <c r="J46" i="1"/>
  <c r="G46" i="1"/>
  <c r="U65" i="1"/>
  <c r="W65" i="1" s="1"/>
  <c r="S65" i="1"/>
  <c r="P65" i="1"/>
  <c r="M65" i="1"/>
  <c r="L65" i="1"/>
  <c r="K65" i="1"/>
  <c r="J65" i="1"/>
  <c r="G65" i="1"/>
  <c r="T23" i="1" l="1"/>
  <c r="O113" i="1"/>
  <c r="R113" i="1" s="1"/>
  <c r="O12" i="1"/>
  <c r="R12" i="1" s="1"/>
  <c r="O86" i="1"/>
  <c r="R86" i="1" s="1"/>
  <c r="O63" i="1"/>
  <c r="R63" i="1" s="1"/>
  <c r="O77" i="1"/>
  <c r="R77" i="1" s="1"/>
  <c r="O41" i="1"/>
  <c r="R41" i="1" s="1"/>
  <c r="O72" i="1"/>
  <c r="R72" i="1" s="1"/>
  <c r="O46" i="1"/>
  <c r="R46" i="1" s="1"/>
  <c r="O37" i="1"/>
  <c r="R37" i="1" s="1"/>
  <c r="O76" i="1"/>
  <c r="R76" i="1" s="1"/>
  <c r="O10" i="1"/>
  <c r="R10" i="1" s="1"/>
  <c r="O103" i="1"/>
  <c r="R103" i="1" s="1"/>
  <c r="O24" i="1"/>
  <c r="R24" i="1" s="1"/>
  <c r="O33" i="1"/>
  <c r="R33" i="1" s="1"/>
  <c r="O7" i="1"/>
  <c r="R7" i="1" s="1"/>
  <c r="O65" i="1"/>
  <c r="R65" i="1" s="1"/>
  <c r="O246" i="1"/>
  <c r="R246" i="1" s="1"/>
  <c r="O25" i="1"/>
  <c r="R25" i="1" s="1"/>
  <c r="O54" i="1"/>
  <c r="R54" i="1" s="1"/>
  <c r="O111" i="1"/>
  <c r="R111" i="1" s="1"/>
  <c r="O117" i="1"/>
  <c r="R117" i="1" s="1"/>
  <c r="O97" i="1"/>
  <c r="R97" i="1" s="1"/>
  <c r="O43" i="1"/>
  <c r="R43" i="1" s="1"/>
  <c r="T238" i="1"/>
  <c r="V7" i="1"/>
  <c r="N7" i="1"/>
  <c r="Q7" i="1" s="1"/>
  <c r="N63" i="1"/>
  <c r="Q63" i="1" s="1"/>
  <c r="N72" i="1"/>
  <c r="Q72" i="1" s="1"/>
  <c r="N33" i="1"/>
  <c r="Q33" i="1" s="1"/>
  <c r="N111" i="1"/>
  <c r="Q111" i="1" s="1"/>
  <c r="N246" i="1"/>
  <c r="Q246" i="1" s="1"/>
  <c r="V77" i="1"/>
  <c r="V43" i="1"/>
  <c r="N43" i="1"/>
  <c r="Q43" i="1" s="1"/>
  <c r="N77" i="1"/>
  <c r="Q77" i="1" s="1"/>
  <c r="V33" i="1"/>
  <c r="V97" i="1"/>
  <c r="N97" i="1"/>
  <c r="Q97" i="1" s="1"/>
  <c r="V63" i="1"/>
  <c r="W117" i="1"/>
  <c r="V24" i="1"/>
  <c r="N24" i="1"/>
  <c r="Q24" i="1" s="1"/>
  <c r="N117" i="1"/>
  <c r="Q117" i="1" s="1"/>
  <c r="V86" i="1"/>
  <c r="N86" i="1"/>
  <c r="Q86" i="1" s="1"/>
  <c r="V103" i="1"/>
  <c r="N103" i="1"/>
  <c r="Q103" i="1" s="1"/>
  <c r="V12" i="1"/>
  <c r="V111" i="1"/>
  <c r="W10" i="1"/>
  <c r="N12" i="1"/>
  <c r="Q12" i="1" s="1"/>
  <c r="N10" i="1"/>
  <c r="Q10" i="1" s="1"/>
  <c r="V54" i="1"/>
  <c r="N54" i="1"/>
  <c r="Q54" i="1" s="1"/>
  <c r="V76" i="1"/>
  <c r="V113" i="1"/>
  <c r="N113" i="1"/>
  <c r="Q113" i="1" s="1"/>
  <c r="N76" i="1"/>
  <c r="Q76" i="1" s="1"/>
  <c r="W25" i="1"/>
  <c r="N25" i="1"/>
  <c r="Q25" i="1" s="1"/>
  <c r="V72" i="1"/>
  <c r="V37" i="1"/>
  <c r="V246" i="1"/>
  <c r="N37" i="1"/>
  <c r="Q37" i="1" s="1"/>
  <c r="W41" i="1"/>
  <c r="N41" i="1"/>
  <c r="Q41" i="1" s="1"/>
  <c r="V46" i="1"/>
  <c r="N46" i="1"/>
  <c r="Q46" i="1" s="1"/>
  <c r="N65" i="1"/>
  <c r="Q65" i="1" s="1"/>
  <c r="V65" i="1"/>
  <c r="T33" i="1" l="1"/>
  <c r="T63" i="1"/>
  <c r="T72" i="1"/>
  <c r="T7" i="1"/>
  <c r="T12" i="1"/>
  <c r="T10" i="1"/>
  <c r="T24" i="1"/>
  <c r="T97" i="1"/>
  <c r="T246" i="1"/>
  <c r="T111" i="1"/>
  <c r="T43" i="1"/>
  <c r="T77" i="1"/>
  <c r="T117" i="1"/>
  <c r="T86" i="1"/>
  <c r="T103" i="1"/>
  <c r="T54" i="1"/>
  <c r="T113" i="1"/>
  <c r="T76" i="1"/>
  <c r="T46" i="1"/>
  <c r="T25" i="1"/>
  <c r="T37" i="1"/>
  <c r="T41" i="1"/>
  <c r="T65" i="1"/>
  <c r="U26" i="1"/>
  <c r="W26" i="1" s="1"/>
  <c r="S26" i="1"/>
  <c r="P26" i="1"/>
  <c r="M26" i="1"/>
  <c r="L26" i="1"/>
  <c r="K26" i="1"/>
  <c r="J26" i="1"/>
  <c r="G26" i="1"/>
  <c r="U79" i="1"/>
  <c r="W79" i="1" s="1"/>
  <c r="S79" i="1"/>
  <c r="P79" i="1"/>
  <c r="M79" i="1"/>
  <c r="L79" i="1"/>
  <c r="K79" i="1"/>
  <c r="J79" i="1"/>
  <c r="G79" i="1"/>
  <c r="U83" i="1"/>
  <c r="W83" i="1" s="1"/>
  <c r="S83" i="1"/>
  <c r="P83" i="1"/>
  <c r="M83" i="1"/>
  <c r="L83" i="1"/>
  <c r="K83" i="1"/>
  <c r="J83" i="1"/>
  <c r="U38" i="1"/>
  <c r="W38" i="1" s="1"/>
  <c r="S38" i="1"/>
  <c r="P38" i="1"/>
  <c r="M38" i="1"/>
  <c r="L38" i="1"/>
  <c r="K38" i="1"/>
  <c r="J38" i="1"/>
  <c r="G38" i="1"/>
  <c r="O38" i="1" l="1"/>
  <c r="R38" i="1" s="1"/>
  <c r="O79" i="1"/>
  <c r="R79" i="1" s="1"/>
  <c r="O83" i="1"/>
  <c r="R83" i="1" s="1"/>
  <c r="O26" i="1"/>
  <c r="R26" i="1" s="1"/>
  <c r="N26" i="1"/>
  <c r="Q26" i="1" s="1"/>
  <c r="N79" i="1"/>
  <c r="Q79" i="1" s="1"/>
  <c r="N83" i="1"/>
  <c r="Q83" i="1" s="1"/>
  <c r="V38" i="1"/>
  <c r="V26" i="1"/>
  <c r="V79" i="1"/>
  <c r="V83" i="1"/>
  <c r="N38" i="1"/>
  <c r="Q38" i="1" s="1"/>
  <c r="T26" i="1" l="1"/>
  <c r="T83" i="1"/>
  <c r="T79" i="1"/>
  <c r="T38" i="1"/>
  <c r="AK109" i="1"/>
  <c r="U39" i="1" l="1"/>
  <c r="W39" i="1" s="1"/>
  <c r="S39" i="1"/>
  <c r="P39" i="1"/>
  <c r="M39" i="1"/>
  <c r="L39" i="1"/>
  <c r="K39" i="1"/>
  <c r="J39" i="1"/>
  <c r="G39" i="1"/>
  <c r="U81" i="1"/>
  <c r="V81" i="1" s="1"/>
  <c r="S81" i="1"/>
  <c r="P81" i="1"/>
  <c r="M81" i="1"/>
  <c r="L81" i="1"/>
  <c r="K81" i="1"/>
  <c r="J81" i="1"/>
  <c r="G81" i="1"/>
  <c r="O39" i="1" l="1"/>
  <c r="R39" i="1" s="1"/>
  <c r="O81" i="1"/>
  <c r="R81" i="1" s="1"/>
  <c r="N39" i="1"/>
  <c r="Q39" i="1" s="1"/>
  <c r="W81" i="1"/>
  <c r="V39" i="1"/>
  <c r="N81" i="1"/>
  <c r="Q81" i="1" s="1"/>
  <c r="T39" i="1" l="1"/>
  <c r="T81" i="1"/>
  <c r="U11" i="1"/>
  <c r="W11" i="1" s="1"/>
  <c r="S11" i="1"/>
  <c r="P11" i="1"/>
  <c r="M11" i="1"/>
  <c r="L11" i="1"/>
  <c r="K11" i="1"/>
  <c r="J11" i="1"/>
  <c r="G11" i="1"/>
  <c r="AF148" i="1"/>
  <c r="U136" i="1"/>
  <c r="V136" i="1" s="1"/>
  <c r="S136" i="1"/>
  <c r="P136" i="1"/>
  <c r="M136" i="1"/>
  <c r="L136" i="1"/>
  <c r="K136" i="1"/>
  <c r="J136" i="1"/>
  <c r="G136" i="1"/>
  <c r="U56" i="1"/>
  <c r="W56" i="1" s="1"/>
  <c r="S56" i="1"/>
  <c r="P56" i="1"/>
  <c r="M56" i="1"/>
  <c r="L56" i="1"/>
  <c r="K56" i="1"/>
  <c r="J56" i="1"/>
  <c r="G56" i="1"/>
  <c r="AF137" i="1"/>
  <c r="U96" i="1"/>
  <c r="W96" i="1" s="1"/>
  <c r="S96" i="1"/>
  <c r="P96" i="1"/>
  <c r="M96" i="1"/>
  <c r="L96" i="1"/>
  <c r="K96" i="1"/>
  <c r="J96" i="1"/>
  <c r="G96" i="1"/>
  <c r="U70" i="1"/>
  <c r="W70" i="1" s="1"/>
  <c r="S70" i="1"/>
  <c r="P70" i="1"/>
  <c r="M70" i="1"/>
  <c r="L70" i="1"/>
  <c r="K70" i="1"/>
  <c r="J70" i="1"/>
  <c r="G70" i="1"/>
  <c r="U347" i="1"/>
  <c r="W347" i="1" s="1"/>
  <c r="S347" i="1"/>
  <c r="P347" i="1"/>
  <c r="M347" i="1"/>
  <c r="L347" i="1"/>
  <c r="K347" i="1"/>
  <c r="J347" i="1"/>
  <c r="G347" i="1"/>
  <c r="U236" i="1"/>
  <c r="W236" i="1" s="1"/>
  <c r="S236" i="1"/>
  <c r="P236" i="1"/>
  <c r="M236" i="1"/>
  <c r="L236" i="1"/>
  <c r="K236" i="1"/>
  <c r="J236" i="1"/>
  <c r="G236" i="1"/>
  <c r="O347" i="1" l="1"/>
  <c r="R347" i="1" s="1"/>
  <c r="O236" i="1"/>
  <c r="R236" i="1" s="1"/>
  <c r="O56" i="1"/>
  <c r="R56" i="1" s="1"/>
  <c r="O96" i="1"/>
  <c r="R96" i="1" s="1"/>
  <c r="O11" i="1"/>
  <c r="R11" i="1" s="1"/>
  <c r="O136" i="1"/>
  <c r="R136" i="1" s="1"/>
  <c r="O70" i="1"/>
  <c r="R70" i="1" s="1"/>
  <c r="N56" i="1"/>
  <c r="Q56" i="1" s="1"/>
  <c r="N347" i="1"/>
  <c r="Q347" i="1" s="1"/>
  <c r="N136" i="1"/>
  <c r="Q136" i="1" s="1"/>
  <c r="V11" i="1"/>
  <c r="N11" i="1"/>
  <c r="Q11" i="1" s="1"/>
  <c r="W136" i="1"/>
  <c r="V56" i="1"/>
  <c r="V96" i="1"/>
  <c r="N96" i="1"/>
  <c r="Q96" i="1" s="1"/>
  <c r="V70" i="1"/>
  <c r="N70" i="1"/>
  <c r="Q70" i="1" s="1"/>
  <c r="V347" i="1"/>
  <c r="V236" i="1"/>
  <c r="N236" i="1"/>
  <c r="Q236" i="1" s="1"/>
  <c r="U31" i="1"/>
  <c r="W31" i="1" s="1"/>
  <c r="S31" i="1"/>
  <c r="P31" i="1"/>
  <c r="M31" i="1"/>
  <c r="L31" i="1"/>
  <c r="K31" i="1"/>
  <c r="J31" i="1"/>
  <c r="G31" i="1"/>
  <c r="U14" i="1"/>
  <c r="W14" i="1" s="1"/>
  <c r="S14" i="1"/>
  <c r="P14" i="1"/>
  <c r="M14" i="1"/>
  <c r="L14" i="1"/>
  <c r="K14" i="1"/>
  <c r="J14" i="1"/>
  <c r="G14" i="1"/>
  <c r="O31" i="1" l="1"/>
  <c r="R31" i="1" s="1"/>
  <c r="O14" i="1"/>
  <c r="R14" i="1" s="1"/>
  <c r="T56" i="1"/>
  <c r="T136" i="1"/>
  <c r="T347" i="1"/>
  <c r="T70" i="1"/>
  <c r="T236" i="1"/>
  <c r="T11" i="1"/>
  <c r="T96" i="1"/>
  <c r="V31" i="1"/>
  <c r="N31" i="1"/>
  <c r="Q31" i="1" s="1"/>
  <c r="V14" i="1"/>
  <c r="N14" i="1"/>
  <c r="Q14" i="1" s="1"/>
  <c r="T14" i="1" l="1"/>
  <c r="T31" i="1"/>
  <c r="U8" i="1"/>
  <c r="W8" i="1" s="1"/>
  <c r="S8" i="1"/>
  <c r="P8" i="1"/>
  <c r="M8" i="1"/>
  <c r="L8" i="1"/>
  <c r="K8" i="1"/>
  <c r="J8" i="1"/>
  <c r="G8" i="1"/>
  <c r="AF130" i="1"/>
  <c r="U88" i="1"/>
  <c r="V88" i="1" s="1"/>
  <c r="S88" i="1"/>
  <c r="P88" i="1"/>
  <c r="M88" i="1"/>
  <c r="L88" i="1"/>
  <c r="K88" i="1"/>
  <c r="J88" i="1"/>
  <c r="G88" i="1"/>
  <c r="AF132" i="1"/>
  <c r="U102" i="1"/>
  <c r="W102" i="1" s="1"/>
  <c r="S102" i="1"/>
  <c r="P102" i="1"/>
  <c r="M102" i="1"/>
  <c r="L102" i="1"/>
  <c r="K102" i="1"/>
  <c r="J102" i="1"/>
  <c r="G102" i="1"/>
  <c r="AF145" i="1"/>
  <c r="U92" i="1"/>
  <c r="W92" i="1" s="1"/>
  <c r="S92" i="1"/>
  <c r="P92" i="1"/>
  <c r="M92" i="1"/>
  <c r="L92" i="1"/>
  <c r="K92" i="1"/>
  <c r="J92" i="1"/>
  <c r="G92" i="1"/>
  <c r="AF150" i="1"/>
  <c r="U151" i="1"/>
  <c r="W151" i="1" s="1"/>
  <c r="S151" i="1"/>
  <c r="P151" i="1"/>
  <c r="M151" i="1"/>
  <c r="L151" i="1"/>
  <c r="K151" i="1"/>
  <c r="J151" i="1"/>
  <c r="G151" i="1"/>
  <c r="U40" i="1"/>
  <c r="V40" i="1" s="1"/>
  <c r="S40" i="1"/>
  <c r="P40" i="1"/>
  <c r="M40" i="1"/>
  <c r="L40" i="1"/>
  <c r="K40" i="1"/>
  <c r="J40" i="1"/>
  <c r="G40" i="1"/>
  <c r="U69" i="1"/>
  <c r="V69" i="1" s="1"/>
  <c r="S69" i="1"/>
  <c r="P69" i="1"/>
  <c r="M69" i="1"/>
  <c r="L69" i="1"/>
  <c r="K69" i="1"/>
  <c r="J69" i="1"/>
  <c r="G69" i="1"/>
  <c r="U127" i="1"/>
  <c r="V127" i="1" s="1"/>
  <c r="S127" i="1"/>
  <c r="P127" i="1"/>
  <c r="M127" i="1"/>
  <c r="L127" i="1"/>
  <c r="K127" i="1"/>
  <c r="J127" i="1"/>
  <c r="G127" i="1"/>
  <c r="U82" i="1"/>
  <c r="W82" i="1" s="1"/>
  <c r="S82" i="1"/>
  <c r="P82" i="1"/>
  <c r="M82" i="1"/>
  <c r="L82" i="1"/>
  <c r="K82" i="1"/>
  <c r="J82" i="1"/>
  <c r="G82" i="1"/>
  <c r="AF141" i="1"/>
  <c r="U110" i="1"/>
  <c r="W110" i="1" s="1"/>
  <c r="S110" i="1"/>
  <c r="P110" i="1"/>
  <c r="M110" i="1"/>
  <c r="L110" i="1"/>
  <c r="K110" i="1"/>
  <c r="J110" i="1"/>
  <c r="G110" i="1"/>
  <c r="O102" i="1" l="1"/>
  <c r="R102" i="1" s="1"/>
  <c r="O92" i="1"/>
  <c r="R92" i="1" s="1"/>
  <c r="O110" i="1"/>
  <c r="R110" i="1" s="1"/>
  <c r="O151" i="1"/>
  <c r="R151" i="1" s="1"/>
  <c r="O127" i="1"/>
  <c r="R127" i="1" s="1"/>
  <c r="O88" i="1"/>
  <c r="R88" i="1" s="1"/>
  <c r="O69" i="1"/>
  <c r="R69" i="1" s="1"/>
  <c r="O82" i="1"/>
  <c r="R82" i="1" s="1"/>
  <c r="O40" i="1"/>
  <c r="R40" i="1" s="1"/>
  <c r="O8" i="1"/>
  <c r="R8" i="1" s="1"/>
  <c r="N102" i="1"/>
  <c r="Q102" i="1" s="1"/>
  <c r="N92" i="1"/>
  <c r="Q92" i="1" s="1"/>
  <c r="N127" i="1"/>
  <c r="Q127" i="1" s="1"/>
  <c r="N151" i="1"/>
  <c r="Q151" i="1" s="1"/>
  <c r="N69" i="1"/>
  <c r="Q69" i="1" s="1"/>
  <c r="N8" i="1"/>
  <c r="Q8" i="1" s="1"/>
  <c r="V8" i="1"/>
  <c r="W88" i="1"/>
  <c r="N88" i="1"/>
  <c r="Q88" i="1" s="1"/>
  <c r="V102" i="1"/>
  <c r="V92" i="1"/>
  <c r="V151" i="1"/>
  <c r="W40" i="1"/>
  <c r="N40" i="1"/>
  <c r="Q40" i="1" s="1"/>
  <c r="W69" i="1"/>
  <c r="W127" i="1"/>
  <c r="N82" i="1"/>
  <c r="Q82" i="1" s="1"/>
  <c r="V82" i="1"/>
  <c r="V110" i="1"/>
  <c r="N110" i="1"/>
  <c r="Q110" i="1" s="1"/>
  <c r="AF133" i="1"/>
  <c r="U147" i="1"/>
  <c r="W147" i="1" s="1"/>
  <c r="S147" i="1"/>
  <c r="P147" i="1"/>
  <c r="M147" i="1"/>
  <c r="L147" i="1"/>
  <c r="K147" i="1"/>
  <c r="J147" i="1"/>
  <c r="G147" i="1"/>
  <c r="O147" i="1" l="1"/>
  <c r="R147" i="1" s="1"/>
  <c r="T151" i="1"/>
  <c r="T127" i="1"/>
  <c r="T92" i="1"/>
  <c r="T102" i="1"/>
  <c r="T69" i="1"/>
  <c r="T88" i="1"/>
  <c r="T40" i="1"/>
  <c r="T8" i="1"/>
  <c r="N147" i="1"/>
  <c r="Q147" i="1" s="1"/>
  <c r="T82" i="1"/>
  <c r="T110" i="1"/>
  <c r="V147" i="1"/>
  <c r="AK107" i="1"/>
  <c r="AK106" i="1"/>
  <c r="AK105" i="1"/>
  <c r="AI146" i="1" s="1"/>
  <c r="U84" i="1"/>
  <c r="W84" i="1" s="1"/>
  <c r="S84" i="1"/>
  <c r="P84" i="1"/>
  <c r="M84" i="1"/>
  <c r="L84" i="1"/>
  <c r="K84" i="1"/>
  <c r="J84" i="1"/>
  <c r="G84" i="1"/>
  <c r="U157" i="1"/>
  <c r="W157" i="1" s="1"/>
  <c r="S157" i="1"/>
  <c r="P157" i="1"/>
  <c r="M157" i="1"/>
  <c r="L157" i="1"/>
  <c r="K157" i="1"/>
  <c r="J157" i="1"/>
  <c r="G157" i="1"/>
  <c r="U138" i="1"/>
  <c r="V138" i="1" s="1"/>
  <c r="S138" i="1"/>
  <c r="P138" i="1"/>
  <c r="M138" i="1"/>
  <c r="L138" i="1"/>
  <c r="K138" i="1"/>
  <c r="J138" i="1"/>
  <c r="G138" i="1"/>
  <c r="U148" i="1"/>
  <c r="V148" i="1" s="1"/>
  <c r="S148" i="1"/>
  <c r="P148" i="1"/>
  <c r="M148" i="1"/>
  <c r="L148" i="1"/>
  <c r="K148" i="1"/>
  <c r="J148" i="1"/>
  <c r="G148" i="1"/>
  <c r="U116" i="1"/>
  <c r="W116" i="1" s="1"/>
  <c r="S116" i="1"/>
  <c r="P116" i="1"/>
  <c r="M116" i="1"/>
  <c r="L116" i="1"/>
  <c r="K116" i="1"/>
  <c r="J116" i="1"/>
  <c r="G116" i="1"/>
  <c r="U34" i="1"/>
  <c r="V34" i="1" s="1"/>
  <c r="S34" i="1"/>
  <c r="P34" i="1"/>
  <c r="M34" i="1"/>
  <c r="L34" i="1"/>
  <c r="K34" i="1"/>
  <c r="J34" i="1"/>
  <c r="G34" i="1"/>
  <c r="U101" i="1"/>
  <c r="V101" i="1" s="1"/>
  <c r="S101" i="1"/>
  <c r="P101" i="1"/>
  <c r="M101" i="1"/>
  <c r="L101" i="1"/>
  <c r="K101" i="1"/>
  <c r="J101" i="1"/>
  <c r="G101" i="1"/>
  <c r="U121" i="1"/>
  <c r="V121" i="1" s="1"/>
  <c r="S121" i="1"/>
  <c r="P121" i="1"/>
  <c r="M121" i="1"/>
  <c r="L121" i="1"/>
  <c r="K121" i="1"/>
  <c r="J121" i="1"/>
  <c r="G121" i="1"/>
  <c r="U66" i="1"/>
  <c r="V66" i="1" s="1"/>
  <c r="S66" i="1"/>
  <c r="P66" i="1"/>
  <c r="M66" i="1"/>
  <c r="L66" i="1"/>
  <c r="K66" i="1"/>
  <c r="J66" i="1"/>
  <c r="G66" i="1"/>
  <c r="U30" i="1"/>
  <c r="V30" i="1" s="1"/>
  <c r="S30" i="1"/>
  <c r="P30" i="1"/>
  <c r="M30" i="1"/>
  <c r="L30" i="1"/>
  <c r="K30" i="1"/>
  <c r="J30" i="1"/>
  <c r="G30" i="1"/>
  <c r="G95" i="1"/>
  <c r="AF125" i="1"/>
  <c r="U95" i="1"/>
  <c r="V95" i="1" s="1"/>
  <c r="S95" i="1"/>
  <c r="P95" i="1"/>
  <c r="M95" i="1"/>
  <c r="L95" i="1"/>
  <c r="K95" i="1"/>
  <c r="J95" i="1"/>
  <c r="AF151" i="1"/>
  <c r="AF149" i="1"/>
  <c r="AF147" i="1"/>
  <c r="AF144" i="1"/>
  <c r="AF143" i="1"/>
  <c r="AF142" i="1"/>
  <c r="AF140" i="1"/>
  <c r="AF139" i="1"/>
  <c r="AF138" i="1"/>
  <c r="AF136" i="1"/>
  <c r="AF135" i="1"/>
  <c r="AF134" i="1"/>
  <c r="AF131" i="1"/>
  <c r="U13" i="1"/>
  <c r="V13" i="1" s="1"/>
  <c r="S13" i="1"/>
  <c r="P13" i="1"/>
  <c r="M13" i="1"/>
  <c r="L13" i="1"/>
  <c r="K13" i="1"/>
  <c r="J13" i="1"/>
  <c r="G13" i="1"/>
  <c r="U144" i="1"/>
  <c r="W144" i="1" s="1"/>
  <c r="S144" i="1"/>
  <c r="P144" i="1"/>
  <c r="M144" i="1"/>
  <c r="L144" i="1"/>
  <c r="K144" i="1"/>
  <c r="J144" i="1"/>
  <c r="G144" i="1"/>
  <c r="U57" i="1"/>
  <c r="W57" i="1" s="1"/>
  <c r="S57" i="1"/>
  <c r="P57" i="1"/>
  <c r="M57" i="1"/>
  <c r="L57" i="1"/>
  <c r="K57" i="1"/>
  <c r="J57" i="1"/>
  <c r="G57" i="1"/>
  <c r="U45" i="1"/>
  <c r="W45" i="1" s="1"/>
  <c r="S45" i="1"/>
  <c r="P45" i="1"/>
  <c r="M45" i="1"/>
  <c r="L45" i="1"/>
  <c r="K45" i="1"/>
  <c r="J45" i="1"/>
  <c r="G45" i="1"/>
  <c r="U28" i="1"/>
  <c r="V28" i="1" s="1"/>
  <c r="S28" i="1"/>
  <c r="P28" i="1"/>
  <c r="M28" i="1"/>
  <c r="L28" i="1"/>
  <c r="K28" i="1"/>
  <c r="J28" i="1"/>
  <c r="G28" i="1"/>
  <c r="AF129" i="1"/>
  <c r="AF128" i="1"/>
  <c r="U137" i="1"/>
  <c r="V137" i="1" s="1"/>
  <c r="S137" i="1"/>
  <c r="P137" i="1"/>
  <c r="M137" i="1"/>
  <c r="L137" i="1"/>
  <c r="K137" i="1"/>
  <c r="J137" i="1"/>
  <c r="G137" i="1"/>
  <c r="U107" i="1"/>
  <c r="W107" i="1" s="1"/>
  <c r="S107" i="1"/>
  <c r="P107" i="1"/>
  <c r="M107" i="1"/>
  <c r="L107" i="1"/>
  <c r="K107" i="1"/>
  <c r="J107" i="1"/>
  <c r="G107" i="1"/>
  <c r="U170" i="1"/>
  <c r="W170" i="1" s="1"/>
  <c r="S170" i="1"/>
  <c r="P170" i="1"/>
  <c r="M170" i="1"/>
  <c r="L170" i="1"/>
  <c r="K170" i="1"/>
  <c r="J170" i="1"/>
  <c r="G170" i="1"/>
  <c r="U120" i="1"/>
  <c r="V120" i="1" s="1"/>
  <c r="S120" i="1"/>
  <c r="P120" i="1"/>
  <c r="M120" i="1"/>
  <c r="L120" i="1"/>
  <c r="K120" i="1"/>
  <c r="J120" i="1"/>
  <c r="G120" i="1"/>
  <c r="U114" i="1"/>
  <c r="W114" i="1" s="1"/>
  <c r="S114" i="1"/>
  <c r="P114" i="1"/>
  <c r="M114" i="1"/>
  <c r="L114" i="1"/>
  <c r="K114" i="1"/>
  <c r="J114" i="1"/>
  <c r="G114" i="1"/>
  <c r="U118" i="1"/>
  <c r="V118" i="1" s="1"/>
  <c r="S118" i="1"/>
  <c r="P118" i="1"/>
  <c r="M118" i="1"/>
  <c r="L118" i="1"/>
  <c r="K118" i="1"/>
  <c r="J118" i="1"/>
  <c r="G118" i="1"/>
  <c r="U59" i="1"/>
  <c r="W59" i="1" s="1"/>
  <c r="S59" i="1"/>
  <c r="P59" i="1"/>
  <c r="M59" i="1"/>
  <c r="L59" i="1"/>
  <c r="K59" i="1"/>
  <c r="J59" i="1"/>
  <c r="G59" i="1"/>
  <c r="U133" i="1"/>
  <c r="W133" i="1" s="1"/>
  <c r="S133" i="1"/>
  <c r="P133" i="1"/>
  <c r="M133" i="1"/>
  <c r="L133" i="1"/>
  <c r="K133" i="1"/>
  <c r="J133" i="1"/>
  <c r="G133" i="1"/>
  <c r="U373" i="1"/>
  <c r="W373" i="1" s="1"/>
  <c r="S373" i="1"/>
  <c r="P373" i="1"/>
  <c r="M373" i="1"/>
  <c r="L373" i="1"/>
  <c r="K373" i="1"/>
  <c r="J373" i="1"/>
  <c r="G373" i="1"/>
  <c r="U150" i="1"/>
  <c r="V150" i="1" s="1"/>
  <c r="S150" i="1"/>
  <c r="P150" i="1"/>
  <c r="M150" i="1"/>
  <c r="L150" i="1"/>
  <c r="K150" i="1"/>
  <c r="J150" i="1"/>
  <c r="G150" i="1"/>
  <c r="U122" i="1"/>
  <c r="V122" i="1" s="1"/>
  <c r="S122" i="1"/>
  <c r="P122" i="1"/>
  <c r="M122" i="1"/>
  <c r="L122" i="1"/>
  <c r="K122" i="1"/>
  <c r="J122" i="1"/>
  <c r="G122" i="1"/>
  <c r="U68" i="1"/>
  <c r="W68" i="1" s="1"/>
  <c r="S68" i="1"/>
  <c r="P68" i="1"/>
  <c r="M68" i="1"/>
  <c r="L68" i="1"/>
  <c r="K68" i="1"/>
  <c r="J68" i="1"/>
  <c r="G68" i="1"/>
  <c r="U123" i="1"/>
  <c r="S123" i="1"/>
  <c r="P123" i="1"/>
  <c r="M123" i="1"/>
  <c r="L123" i="1"/>
  <c r="K123" i="1"/>
  <c r="J123" i="1"/>
  <c r="G123" i="1"/>
  <c r="U199" i="1"/>
  <c r="V199" i="1" s="1"/>
  <c r="S199" i="1"/>
  <c r="P199" i="1"/>
  <c r="M199" i="1"/>
  <c r="L199" i="1"/>
  <c r="K199" i="1"/>
  <c r="J199" i="1"/>
  <c r="G199" i="1"/>
  <c r="U100" i="1"/>
  <c r="W100" i="1" s="1"/>
  <c r="S100" i="1"/>
  <c r="P100" i="1"/>
  <c r="M100" i="1"/>
  <c r="L100" i="1"/>
  <c r="K100" i="1"/>
  <c r="J100" i="1"/>
  <c r="G100" i="1"/>
  <c r="F22" i="1"/>
  <c r="M22" i="1" s="1"/>
  <c r="E22" i="1"/>
  <c r="L22" i="1" s="1"/>
  <c r="S22" i="1"/>
  <c r="P22" i="1"/>
  <c r="J22" i="1"/>
  <c r="U36" i="1"/>
  <c r="V36" i="1" s="1"/>
  <c r="S36" i="1"/>
  <c r="P36" i="1"/>
  <c r="M36" i="1"/>
  <c r="L36" i="1"/>
  <c r="K36" i="1"/>
  <c r="J36" i="1"/>
  <c r="G36" i="1"/>
  <c r="U47" i="1"/>
  <c r="W47" i="1" s="1"/>
  <c r="S47" i="1"/>
  <c r="P47" i="1"/>
  <c r="M47" i="1"/>
  <c r="L47" i="1"/>
  <c r="K47" i="1"/>
  <c r="J47" i="1"/>
  <c r="G47" i="1"/>
  <c r="U29" i="1"/>
  <c r="V29" i="1" s="1"/>
  <c r="S29" i="1"/>
  <c r="P29" i="1"/>
  <c r="M29" i="1"/>
  <c r="L29" i="1"/>
  <c r="K29" i="1"/>
  <c r="J29" i="1"/>
  <c r="G29" i="1"/>
  <c r="U20" i="1"/>
  <c r="V20" i="1" s="1"/>
  <c r="S20" i="1"/>
  <c r="P20" i="1"/>
  <c r="M20" i="1"/>
  <c r="L20" i="1"/>
  <c r="K20" i="1"/>
  <c r="J20" i="1"/>
  <c r="G20" i="1"/>
  <c r="U78" i="1"/>
  <c r="V78" i="1" s="1"/>
  <c r="S78" i="1"/>
  <c r="P78" i="1"/>
  <c r="M78" i="1"/>
  <c r="L78" i="1"/>
  <c r="K78" i="1"/>
  <c r="J78" i="1"/>
  <c r="G78" i="1"/>
  <c r="U32" i="1"/>
  <c r="V32" i="1" s="1"/>
  <c r="S32" i="1"/>
  <c r="P32" i="1"/>
  <c r="M32" i="1"/>
  <c r="L32" i="1"/>
  <c r="K32" i="1"/>
  <c r="J32" i="1"/>
  <c r="G32" i="1"/>
  <c r="U181" i="1"/>
  <c r="V181" i="1" s="1"/>
  <c r="S181" i="1"/>
  <c r="P181" i="1"/>
  <c r="M181" i="1"/>
  <c r="L181" i="1"/>
  <c r="K181" i="1"/>
  <c r="J181" i="1"/>
  <c r="G181" i="1"/>
  <c r="U134" i="1"/>
  <c r="S134" i="1"/>
  <c r="P134" i="1"/>
  <c r="M134" i="1"/>
  <c r="L134" i="1"/>
  <c r="K134" i="1"/>
  <c r="J134" i="1"/>
  <c r="G134" i="1"/>
  <c r="G189" i="1"/>
  <c r="J189" i="1"/>
  <c r="K189" i="1"/>
  <c r="L189" i="1"/>
  <c r="M189" i="1"/>
  <c r="P189" i="1"/>
  <c r="S189" i="1"/>
  <c r="U189" i="1"/>
  <c r="V189" i="1" s="1"/>
  <c r="U245" i="1"/>
  <c r="W245" i="1" s="1"/>
  <c r="S245" i="1"/>
  <c r="P245" i="1"/>
  <c r="M245" i="1"/>
  <c r="L245" i="1"/>
  <c r="K245" i="1"/>
  <c r="J245" i="1"/>
  <c r="G245" i="1"/>
  <c r="G182" i="1"/>
  <c r="U182" i="1"/>
  <c r="W182" i="1" s="1"/>
  <c r="S182" i="1"/>
  <c r="P182" i="1"/>
  <c r="M182" i="1"/>
  <c r="L182" i="1"/>
  <c r="K182" i="1"/>
  <c r="J182" i="1"/>
  <c r="U231" i="1"/>
  <c r="S231" i="1"/>
  <c r="P231" i="1"/>
  <c r="M231" i="1"/>
  <c r="L231" i="1"/>
  <c r="K231" i="1"/>
  <c r="J231" i="1"/>
  <c r="G231" i="1"/>
  <c r="U171" i="1"/>
  <c r="W171" i="1" s="1"/>
  <c r="S171" i="1"/>
  <c r="P171" i="1"/>
  <c r="M171" i="1"/>
  <c r="L171" i="1"/>
  <c r="K171" i="1"/>
  <c r="J171" i="1"/>
  <c r="G171" i="1"/>
  <c r="U212" i="1"/>
  <c r="V212" i="1" s="1"/>
  <c r="S212" i="1"/>
  <c r="P212" i="1"/>
  <c r="M212" i="1"/>
  <c r="L212" i="1"/>
  <c r="K212" i="1"/>
  <c r="J212" i="1"/>
  <c r="G212" i="1"/>
  <c r="U233" i="1"/>
  <c r="V233" i="1" s="1"/>
  <c r="S233" i="1"/>
  <c r="P233" i="1"/>
  <c r="M233" i="1"/>
  <c r="L233" i="1"/>
  <c r="K233" i="1"/>
  <c r="J233" i="1"/>
  <c r="G233" i="1"/>
  <c r="U44" i="1"/>
  <c r="W44" i="1" s="1"/>
  <c r="S44" i="1"/>
  <c r="P44" i="1"/>
  <c r="M44" i="1"/>
  <c r="L44" i="1"/>
  <c r="K44" i="1"/>
  <c r="J44" i="1"/>
  <c r="G44" i="1"/>
  <c r="U15" i="1"/>
  <c r="V15" i="1" s="1"/>
  <c r="S15" i="1"/>
  <c r="P15" i="1"/>
  <c r="M15" i="1"/>
  <c r="L15" i="1"/>
  <c r="K15" i="1"/>
  <c r="J15" i="1"/>
  <c r="G15" i="1"/>
  <c r="U60" i="1"/>
  <c r="W60" i="1" s="1"/>
  <c r="S60" i="1"/>
  <c r="P60" i="1"/>
  <c r="M60" i="1"/>
  <c r="L60" i="1"/>
  <c r="K60" i="1"/>
  <c r="J60" i="1"/>
  <c r="G60" i="1"/>
  <c r="U395" i="1"/>
  <c r="W395" i="1" s="1"/>
  <c r="U394" i="1"/>
  <c r="W394" i="1" s="1"/>
  <c r="U393" i="1"/>
  <c r="W393" i="1" s="1"/>
  <c r="U392" i="1"/>
  <c r="V392" i="1" s="1"/>
  <c r="U391" i="1"/>
  <c r="V391" i="1" s="1"/>
  <c r="U390" i="1"/>
  <c r="U389" i="1"/>
  <c r="U388" i="1"/>
  <c r="W388" i="1" s="1"/>
  <c r="U387" i="1"/>
  <c r="W387" i="1" s="1"/>
  <c r="U386" i="1"/>
  <c r="V386" i="1" s="1"/>
  <c r="U385" i="1"/>
  <c r="W385" i="1" s="1"/>
  <c r="U384" i="1"/>
  <c r="V384" i="1" s="1"/>
  <c r="U383" i="1"/>
  <c r="W383" i="1" s="1"/>
  <c r="U382" i="1"/>
  <c r="V382" i="1" s="1"/>
  <c r="U381" i="1"/>
  <c r="U380" i="1"/>
  <c r="W380" i="1" s="1"/>
  <c r="U379" i="1"/>
  <c r="V379" i="1" s="1"/>
  <c r="U378" i="1"/>
  <c r="U377" i="1"/>
  <c r="W377" i="1" s="1"/>
  <c r="U376" i="1"/>
  <c r="V376" i="1" s="1"/>
  <c r="U375" i="1"/>
  <c r="V375" i="1" s="1"/>
  <c r="U374" i="1"/>
  <c r="V374" i="1" s="1"/>
  <c r="U372" i="1"/>
  <c r="W372" i="1" s="1"/>
  <c r="U371" i="1"/>
  <c r="V371" i="1" s="1"/>
  <c r="U370" i="1"/>
  <c r="U369" i="1"/>
  <c r="W369" i="1" s="1"/>
  <c r="U368" i="1"/>
  <c r="W368" i="1" s="1"/>
  <c r="U367" i="1"/>
  <c r="W367" i="1" s="1"/>
  <c r="U366" i="1"/>
  <c r="U365" i="1"/>
  <c r="W365" i="1" s="1"/>
  <c r="U364" i="1"/>
  <c r="W364" i="1" s="1"/>
  <c r="U363" i="1"/>
  <c r="U362" i="1"/>
  <c r="W362" i="1" s="1"/>
  <c r="U361" i="1"/>
  <c r="W361" i="1" s="1"/>
  <c r="U360" i="1"/>
  <c r="W360" i="1" s="1"/>
  <c r="U359" i="1"/>
  <c r="W359" i="1" s="1"/>
  <c r="U358" i="1"/>
  <c r="W358" i="1" s="1"/>
  <c r="U357" i="1"/>
  <c r="W357" i="1" s="1"/>
  <c r="U356" i="1"/>
  <c r="W356" i="1" s="1"/>
  <c r="U355" i="1"/>
  <c r="V355" i="1" s="1"/>
  <c r="U354" i="1"/>
  <c r="V354" i="1" s="1"/>
  <c r="U353" i="1"/>
  <c r="V353" i="1" s="1"/>
  <c r="U352" i="1"/>
  <c r="V352" i="1" s="1"/>
  <c r="U351" i="1"/>
  <c r="W351" i="1" s="1"/>
  <c r="U332" i="1"/>
  <c r="U350" i="1"/>
  <c r="V350" i="1" s="1"/>
  <c r="U349" i="1"/>
  <c r="V349" i="1" s="1"/>
  <c r="U348" i="1"/>
  <c r="W348" i="1" s="1"/>
  <c r="U125" i="1"/>
  <c r="V125" i="1" s="1"/>
  <c r="U346" i="1"/>
  <c r="V346" i="1" s="1"/>
  <c r="U345" i="1"/>
  <c r="W345" i="1" s="1"/>
  <c r="U344" i="1"/>
  <c r="U343" i="1"/>
  <c r="V343" i="1" s="1"/>
  <c r="U342" i="1"/>
  <c r="V342" i="1" s="1"/>
  <c r="U341" i="1"/>
  <c r="W341" i="1" s="1"/>
  <c r="U340" i="1"/>
  <c r="V340" i="1" s="1"/>
  <c r="U339" i="1"/>
  <c r="W339" i="1" s="1"/>
  <c r="U333" i="1"/>
  <c r="W333" i="1" s="1"/>
  <c r="U338" i="1"/>
  <c r="V338" i="1" s="1"/>
  <c r="U337" i="1"/>
  <c r="U336" i="1"/>
  <c r="V336" i="1" s="1"/>
  <c r="U335" i="1"/>
  <c r="W335" i="1" s="1"/>
  <c r="U334" i="1"/>
  <c r="W334" i="1" s="1"/>
  <c r="U331" i="1"/>
  <c r="U330" i="1"/>
  <c r="W330" i="1" s="1"/>
  <c r="U329" i="1"/>
  <c r="W329" i="1" s="1"/>
  <c r="U328" i="1"/>
  <c r="W328" i="1" s="1"/>
  <c r="U327" i="1"/>
  <c r="W327" i="1" s="1"/>
  <c r="U326" i="1"/>
  <c r="W326" i="1" s="1"/>
  <c r="U325" i="1"/>
  <c r="V325" i="1" s="1"/>
  <c r="U324" i="1"/>
  <c r="V324" i="1" s="1"/>
  <c r="U323" i="1"/>
  <c r="V323" i="1" s="1"/>
  <c r="U322" i="1"/>
  <c r="U321" i="1"/>
  <c r="V321" i="1" s="1"/>
  <c r="U320" i="1"/>
  <c r="W320" i="1" s="1"/>
  <c r="U319" i="1"/>
  <c r="U317" i="1"/>
  <c r="W317" i="1" s="1"/>
  <c r="U316" i="1"/>
  <c r="W316" i="1" s="1"/>
  <c r="U315" i="1"/>
  <c r="V315" i="1" s="1"/>
  <c r="U314" i="1"/>
  <c r="W314" i="1" s="1"/>
  <c r="U313" i="1"/>
  <c r="W313" i="1" s="1"/>
  <c r="U312" i="1"/>
  <c r="W312" i="1" s="1"/>
  <c r="U318" i="1"/>
  <c r="V318" i="1" s="1"/>
  <c r="U311" i="1"/>
  <c r="W311" i="1" s="1"/>
  <c r="U309" i="1"/>
  <c r="V309" i="1" s="1"/>
  <c r="U308" i="1"/>
  <c r="W308" i="1" s="1"/>
  <c r="U307" i="1"/>
  <c r="V307" i="1" s="1"/>
  <c r="U306" i="1"/>
  <c r="W306" i="1" s="1"/>
  <c r="U305" i="1"/>
  <c r="W305" i="1" s="1"/>
  <c r="U304" i="1"/>
  <c r="U303" i="1"/>
  <c r="V303" i="1" s="1"/>
  <c r="U301" i="1"/>
  <c r="V301" i="1" s="1"/>
  <c r="U300" i="1"/>
  <c r="W300" i="1" s="1"/>
  <c r="U299" i="1"/>
  <c r="U298" i="1"/>
  <c r="W298" i="1" s="1"/>
  <c r="U302" i="1"/>
  <c r="V302" i="1" s="1"/>
  <c r="U297" i="1"/>
  <c r="V297" i="1" s="1"/>
  <c r="U296" i="1"/>
  <c r="U295" i="1"/>
  <c r="W295" i="1" s="1"/>
  <c r="U310" i="1"/>
  <c r="V310" i="1" s="1"/>
  <c r="U293" i="1"/>
  <c r="V293" i="1" s="1"/>
  <c r="U292" i="1"/>
  <c r="U294" i="1"/>
  <c r="W294" i="1" s="1"/>
  <c r="U291" i="1"/>
  <c r="W291" i="1" s="1"/>
  <c r="U290" i="1"/>
  <c r="W290" i="1" s="1"/>
  <c r="U289" i="1"/>
  <c r="V289" i="1" s="1"/>
  <c r="U288" i="1"/>
  <c r="W288" i="1" s="1"/>
  <c r="U287" i="1"/>
  <c r="W287" i="1" s="1"/>
  <c r="U286" i="1"/>
  <c r="U285" i="1"/>
  <c r="W285" i="1" s="1"/>
  <c r="U284" i="1"/>
  <c r="W284" i="1" s="1"/>
  <c r="U283" i="1"/>
  <c r="W283" i="1" s="1"/>
  <c r="U282" i="1"/>
  <c r="W282" i="1" s="1"/>
  <c r="U261" i="1"/>
  <c r="V261" i="1" s="1"/>
  <c r="U281" i="1"/>
  <c r="U280" i="1"/>
  <c r="V280" i="1" s="1"/>
  <c r="U279" i="1"/>
  <c r="V279" i="1" s="1"/>
  <c r="U278" i="1"/>
  <c r="V278" i="1" s="1"/>
  <c r="U277" i="1"/>
  <c r="W277" i="1" s="1"/>
  <c r="U276" i="1"/>
  <c r="W276" i="1" s="1"/>
  <c r="U275" i="1"/>
  <c r="W275" i="1" s="1"/>
  <c r="U274" i="1"/>
  <c r="V274" i="1" s="1"/>
  <c r="U273" i="1"/>
  <c r="V273" i="1" s="1"/>
  <c r="U272" i="1"/>
  <c r="W272" i="1" s="1"/>
  <c r="U271" i="1"/>
  <c r="U270" i="1"/>
  <c r="V270" i="1" s="1"/>
  <c r="U269" i="1"/>
  <c r="W269" i="1" s="1"/>
  <c r="U268" i="1"/>
  <c r="W268" i="1" s="1"/>
  <c r="U267" i="1"/>
  <c r="W267" i="1" s="1"/>
  <c r="U266" i="1"/>
  <c r="W266" i="1" s="1"/>
  <c r="U265" i="1"/>
  <c r="U264" i="1"/>
  <c r="W264" i="1" s="1"/>
  <c r="U263" i="1"/>
  <c r="W263" i="1" s="1"/>
  <c r="U262" i="1"/>
  <c r="U260" i="1"/>
  <c r="V260" i="1" s="1"/>
  <c r="U259" i="1"/>
  <c r="W259" i="1" s="1"/>
  <c r="U256" i="1"/>
  <c r="V256" i="1" s="1"/>
  <c r="U258" i="1"/>
  <c r="W258" i="1" s="1"/>
  <c r="U249" i="1"/>
  <c r="V249" i="1" s="1"/>
  <c r="U248" i="1"/>
  <c r="W248" i="1" s="1"/>
  <c r="U257" i="1"/>
  <c r="U255" i="1"/>
  <c r="W255" i="1" s="1"/>
  <c r="U254" i="1"/>
  <c r="W254" i="1" s="1"/>
  <c r="U253" i="1"/>
  <c r="W253" i="1" s="1"/>
  <c r="U252" i="1"/>
  <c r="U251" i="1"/>
  <c r="W251" i="1" s="1"/>
  <c r="U250" i="1"/>
  <c r="W250" i="1" s="1"/>
  <c r="U237" i="1"/>
  <c r="U247" i="1"/>
  <c r="U229" i="1"/>
  <c r="W229" i="1" s="1"/>
  <c r="U224" i="1"/>
  <c r="V224" i="1" s="1"/>
  <c r="U223" i="1"/>
  <c r="V223" i="1" s="1"/>
  <c r="U244" i="1"/>
  <c r="V244" i="1" s="1"/>
  <c r="U243" i="1"/>
  <c r="V243" i="1" s="1"/>
  <c r="U242" i="1"/>
  <c r="W242" i="1" s="1"/>
  <c r="U241" i="1"/>
  <c r="V241" i="1" s="1"/>
  <c r="U240" i="1"/>
  <c r="W240" i="1" s="1"/>
  <c r="U239" i="1"/>
  <c r="V239" i="1" s="1"/>
  <c r="U220" i="1"/>
  <c r="W220" i="1" s="1"/>
  <c r="U219" i="1"/>
  <c r="W219" i="1" s="1"/>
  <c r="U218" i="1"/>
  <c r="V218" i="1" s="1"/>
  <c r="U217" i="1"/>
  <c r="W217" i="1" s="1"/>
  <c r="U216" i="1"/>
  <c r="V216" i="1" s="1"/>
  <c r="U215" i="1"/>
  <c r="W215" i="1" s="1"/>
  <c r="U214" i="1"/>
  <c r="V214" i="1" s="1"/>
  <c r="U213" i="1"/>
  <c r="V213" i="1" s="1"/>
  <c r="U235" i="1"/>
  <c r="V235" i="1" s="1"/>
  <c r="U234" i="1"/>
  <c r="W234" i="1" s="1"/>
  <c r="U232" i="1"/>
  <c r="V232" i="1" s="1"/>
  <c r="U230" i="1"/>
  <c r="V230" i="1" s="1"/>
  <c r="U228" i="1"/>
  <c r="V228" i="1" s="1"/>
  <c r="U227" i="1"/>
  <c r="W227" i="1" s="1"/>
  <c r="U226" i="1"/>
  <c r="V226" i="1" s="1"/>
  <c r="U225" i="1"/>
  <c r="W225" i="1" s="1"/>
  <c r="U222" i="1"/>
  <c r="W222" i="1" s="1"/>
  <c r="U221" i="1"/>
  <c r="V221" i="1" s="1"/>
  <c r="U211" i="1"/>
  <c r="W211" i="1" s="1"/>
  <c r="U210" i="1"/>
  <c r="V210" i="1" s="1"/>
  <c r="U209" i="1"/>
  <c r="W209" i="1" s="1"/>
  <c r="U207" i="1"/>
  <c r="V207" i="1" s="1"/>
  <c r="U206" i="1"/>
  <c r="W206" i="1" s="1"/>
  <c r="U205" i="1"/>
  <c r="W205" i="1" s="1"/>
  <c r="U208" i="1"/>
  <c r="W208" i="1" s="1"/>
  <c r="U204" i="1"/>
  <c r="W204" i="1" s="1"/>
  <c r="U200" i="1"/>
  <c r="V200" i="1" s="1"/>
  <c r="U203" i="1"/>
  <c r="W203" i="1" s="1"/>
  <c r="U202" i="1"/>
  <c r="V202" i="1" s="1"/>
  <c r="U201" i="1"/>
  <c r="W201" i="1" s="1"/>
  <c r="U198" i="1"/>
  <c r="V198" i="1" s="1"/>
  <c r="U194" i="1"/>
  <c r="V194" i="1" s="1"/>
  <c r="U197" i="1"/>
  <c r="W197" i="1" s="1"/>
  <c r="U196" i="1"/>
  <c r="W196" i="1" s="1"/>
  <c r="U195" i="1"/>
  <c r="V195" i="1" s="1"/>
  <c r="U193" i="1"/>
  <c r="V193" i="1" s="1"/>
  <c r="U192" i="1"/>
  <c r="U191" i="1"/>
  <c r="V191" i="1" s="1"/>
  <c r="U190" i="1"/>
  <c r="V190" i="1" s="1"/>
  <c r="U186" i="1"/>
  <c r="V186" i="1" s="1"/>
  <c r="U185" i="1"/>
  <c r="W185" i="1" s="1"/>
  <c r="U184" i="1"/>
  <c r="V184" i="1" s="1"/>
  <c r="U188" i="1"/>
  <c r="V188" i="1" s="1"/>
  <c r="U187" i="1"/>
  <c r="W187" i="1" s="1"/>
  <c r="U183" i="1"/>
  <c r="W183" i="1" s="1"/>
  <c r="U179" i="1"/>
  <c r="V179" i="1" s="1"/>
  <c r="U178" i="1"/>
  <c r="W178" i="1" s="1"/>
  <c r="U180" i="1"/>
  <c r="V180" i="1" s="1"/>
  <c r="U168" i="1"/>
  <c r="V168" i="1" s="1"/>
  <c r="U167" i="1"/>
  <c r="W167" i="1" s="1"/>
  <c r="U166" i="1"/>
  <c r="U165" i="1"/>
  <c r="U164" i="1"/>
  <c r="V164" i="1" s="1"/>
  <c r="U177" i="1"/>
  <c r="V177" i="1" s="1"/>
  <c r="U175" i="1"/>
  <c r="W175" i="1" s="1"/>
  <c r="U174" i="1"/>
  <c r="V174" i="1" s="1"/>
  <c r="U173" i="1"/>
  <c r="V173" i="1" s="1"/>
  <c r="U172" i="1"/>
  <c r="V172" i="1" s="1"/>
  <c r="U126" i="1"/>
  <c r="U169" i="1"/>
  <c r="W169" i="1" s="1"/>
  <c r="U163" i="1"/>
  <c r="V163" i="1" s="1"/>
  <c r="U162" i="1"/>
  <c r="U161" i="1"/>
  <c r="W161" i="1" s="1"/>
  <c r="U160" i="1"/>
  <c r="W160" i="1" s="1"/>
  <c r="U159" i="1"/>
  <c r="W159" i="1" s="1"/>
  <c r="U156" i="1"/>
  <c r="U158" i="1"/>
  <c r="W158" i="1" s="1"/>
  <c r="U155" i="1"/>
  <c r="W155" i="1" s="1"/>
  <c r="U154" i="1"/>
  <c r="U153" i="1"/>
  <c r="V153" i="1" s="1"/>
  <c r="U152" i="1"/>
  <c r="V152" i="1" s="1"/>
  <c r="U91" i="1"/>
  <c r="W91" i="1" s="1"/>
  <c r="U149" i="1"/>
  <c r="V149" i="1" s="1"/>
  <c r="U146" i="1"/>
  <c r="V146" i="1" s="1"/>
  <c r="U143" i="1"/>
  <c r="V143" i="1" s="1"/>
  <c r="U142" i="1"/>
  <c r="U145" i="1"/>
  <c r="V145" i="1" s="1"/>
  <c r="U141" i="1"/>
  <c r="W141" i="1" s="1"/>
  <c r="U140" i="1"/>
  <c r="V140" i="1" s="1"/>
  <c r="U139" i="1"/>
  <c r="V139" i="1" s="1"/>
  <c r="U135" i="1"/>
  <c r="V135" i="1" s="1"/>
  <c r="U176" i="1"/>
  <c r="V176" i="1" s="1"/>
  <c r="U132" i="1"/>
  <c r="U131" i="1"/>
  <c r="V131" i="1" s="1"/>
  <c r="U130" i="1"/>
  <c r="W130" i="1" s="1"/>
  <c r="U129" i="1"/>
  <c r="W129" i="1" s="1"/>
  <c r="U128" i="1"/>
  <c r="V128" i="1" s="1"/>
  <c r="U109" i="1"/>
  <c r="U124" i="1"/>
  <c r="V124" i="1" s="1"/>
  <c r="U119" i="1"/>
  <c r="W119" i="1" s="1"/>
  <c r="U115" i="1"/>
  <c r="W115" i="1" s="1"/>
  <c r="U99" i="1"/>
  <c r="V99" i="1" s="1"/>
  <c r="U112" i="1"/>
  <c r="W112" i="1" s="1"/>
  <c r="U108" i="1"/>
  <c r="W108" i="1" s="1"/>
  <c r="U106" i="1"/>
  <c r="V106" i="1" s="1"/>
  <c r="U105" i="1"/>
  <c r="W105" i="1" s="1"/>
  <c r="U104" i="1"/>
  <c r="V104" i="1" s="1"/>
  <c r="U98" i="1"/>
  <c r="W98" i="1" s="1"/>
  <c r="U94" i="1"/>
  <c r="U93" i="1"/>
  <c r="V93" i="1" s="1"/>
  <c r="U87" i="1"/>
  <c r="V87" i="1" s="1"/>
  <c r="U90" i="1"/>
  <c r="W90" i="1" s="1"/>
  <c r="U89" i="1"/>
  <c r="V89" i="1" s="1"/>
  <c r="U85" i="1"/>
  <c r="V85" i="1" s="1"/>
  <c r="U80" i="1"/>
  <c r="V80" i="1" s="1"/>
  <c r="U75" i="1"/>
  <c r="V75" i="1" s="1"/>
  <c r="U74" i="1"/>
  <c r="W74" i="1" s="1"/>
  <c r="U73" i="1"/>
  <c r="W73" i="1" s="1"/>
  <c r="U67" i="1"/>
  <c r="V67" i="1" s="1"/>
  <c r="U64" i="1"/>
  <c r="U62" i="1"/>
  <c r="V62" i="1" s="1"/>
  <c r="U61" i="1"/>
  <c r="W61" i="1" s="1"/>
  <c r="U58" i="1"/>
  <c r="V58" i="1" s="1"/>
  <c r="U55" i="1"/>
  <c r="V55" i="1" s="1"/>
  <c r="U53" i="1"/>
  <c r="V53" i="1" s="1"/>
  <c r="U52" i="1"/>
  <c r="W52" i="1" s="1"/>
  <c r="U51" i="1"/>
  <c r="V51" i="1" s="1"/>
  <c r="U50" i="1"/>
  <c r="U49" i="1"/>
  <c r="W49" i="1" s="1"/>
  <c r="U48" i="1"/>
  <c r="W48" i="1" s="1"/>
  <c r="U42" i="1"/>
  <c r="W42" i="1" s="1"/>
  <c r="U35" i="1"/>
  <c r="W35" i="1" s="1"/>
  <c r="U27" i="1"/>
  <c r="V27" i="1" s="1"/>
  <c r="U21" i="1"/>
  <c r="W21" i="1" s="1"/>
  <c r="U19" i="1"/>
  <c r="W19" i="1" s="1"/>
  <c r="U18" i="1"/>
  <c r="V18" i="1" s="1"/>
  <c r="U17" i="1"/>
  <c r="V17" i="1" s="1"/>
  <c r="U16" i="1"/>
  <c r="V16" i="1" s="1"/>
  <c r="U9" i="1"/>
  <c r="V9" i="1" s="1"/>
  <c r="G9" i="1"/>
  <c r="J9" i="1"/>
  <c r="K9" i="1"/>
  <c r="L9" i="1"/>
  <c r="M9" i="1"/>
  <c r="P9" i="1"/>
  <c r="S9" i="1"/>
  <c r="G16" i="1"/>
  <c r="J16" i="1"/>
  <c r="K16" i="1"/>
  <c r="L16" i="1"/>
  <c r="M16" i="1"/>
  <c r="P16" i="1"/>
  <c r="S16" i="1"/>
  <c r="G17" i="1"/>
  <c r="J17" i="1"/>
  <c r="K17" i="1"/>
  <c r="L17" i="1"/>
  <c r="M17" i="1"/>
  <c r="P17" i="1"/>
  <c r="S17" i="1"/>
  <c r="G18" i="1"/>
  <c r="J18" i="1"/>
  <c r="K18" i="1"/>
  <c r="L18" i="1"/>
  <c r="M18" i="1"/>
  <c r="P18" i="1"/>
  <c r="S18" i="1"/>
  <c r="G19" i="1"/>
  <c r="J19" i="1"/>
  <c r="K19" i="1"/>
  <c r="L19" i="1"/>
  <c r="M19" i="1"/>
  <c r="P19" i="1"/>
  <c r="S19" i="1"/>
  <c r="G21" i="1"/>
  <c r="J21" i="1"/>
  <c r="K21" i="1"/>
  <c r="L21" i="1"/>
  <c r="M21" i="1"/>
  <c r="P21" i="1"/>
  <c r="S21" i="1"/>
  <c r="G27" i="1"/>
  <c r="J27" i="1"/>
  <c r="K27" i="1"/>
  <c r="L27" i="1"/>
  <c r="M27" i="1"/>
  <c r="P27" i="1"/>
  <c r="S27" i="1"/>
  <c r="G35" i="1"/>
  <c r="J35" i="1"/>
  <c r="K35" i="1"/>
  <c r="L35" i="1"/>
  <c r="M35" i="1"/>
  <c r="P35" i="1"/>
  <c r="S35" i="1"/>
  <c r="G42" i="1"/>
  <c r="J42" i="1"/>
  <c r="K42" i="1"/>
  <c r="L42" i="1"/>
  <c r="M42" i="1"/>
  <c r="P42" i="1"/>
  <c r="S42" i="1"/>
  <c r="G48" i="1"/>
  <c r="J48" i="1"/>
  <c r="K48" i="1"/>
  <c r="L48" i="1"/>
  <c r="M48" i="1"/>
  <c r="P48" i="1"/>
  <c r="S48" i="1"/>
  <c r="G49" i="1"/>
  <c r="J49" i="1"/>
  <c r="K49" i="1"/>
  <c r="L49" i="1"/>
  <c r="M49" i="1"/>
  <c r="P49" i="1"/>
  <c r="S49" i="1"/>
  <c r="G50" i="1"/>
  <c r="J50" i="1"/>
  <c r="K50" i="1"/>
  <c r="L50" i="1"/>
  <c r="M50" i="1"/>
  <c r="P50" i="1"/>
  <c r="S50" i="1"/>
  <c r="G51" i="1"/>
  <c r="J51" i="1"/>
  <c r="K51" i="1"/>
  <c r="L51" i="1"/>
  <c r="M51" i="1"/>
  <c r="P51" i="1"/>
  <c r="S51" i="1"/>
  <c r="G52" i="1"/>
  <c r="J52" i="1"/>
  <c r="K52" i="1"/>
  <c r="L52" i="1"/>
  <c r="M52" i="1"/>
  <c r="P52" i="1"/>
  <c r="S52" i="1"/>
  <c r="G53" i="1"/>
  <c r="J53" i="1"/>
  <c r="K53" i="1"/>
  <c r="L53" i="1"/>
  <c r="M53" i="1"/>
  <c r="P53" i="1"/>
  <c r="S53" i="1"/>
  <c r="G55" i="1"/>
  <c r="J55" i="1"/>
  <c r="K55" i="1"/>
  <c r="L55" i="1"/>
  <c r="M55" i="1"/>
  <c r="P55" i="1"/>
  <c r="S55" i="1"/>
  <c r="G58" i="1"/>
  <c r="J58" i="1"/>
  <c r="K58" i="1"/>
  <c r="L58" i="1"/>
  <c r="M58" i="1"/>
  <c r="P58" i="1"/>
  <c r="S58" i="1"/>
  <c r="G61" i="1"/>
  <c r="J61" i="1"/>
  <c r="K61" i="1"/>
  <c r="L61" i="1"/>
  <c r="M61" i="1"/>
  <c r="P61" i="1"/>
  <c r="S61" i="1"/>
  <c r="G62" i="1"/>
  <c r="J62" i="1"/>
  <c r="K62" i="1"/>
  <c r="L62" i="1"/>
  <c r="M62" i="1"/>
  <c r="P62" i="1"/>
  <c r="S62" i="1"/>
  <c r="G64" i="1"/>
  <c r="J64" i="1"/>
  <c r="K64" i="1"/>
  <c r="L64" i="1"/>
  <c r="M64" i="1"/>
  <c r="P64" i="1"/>
  <c r="S64" i="1"/>
  <c r="G67" i="1"/>
  <c r="J67" i="1"/>
  <c r="K67" i="1"/>
  <c r="L67" i="1"/>
  <c r="M67" i="1"/>
  <c r="P67" i="1"/>
  <c r="S67" i="1"/>
  <c r="G73" i="1"/>
  <c r="J73" i="1"/>
  <c r="K73" i="1"/>
  <c r="L73" i="1"/>
  <c r="M73" i="1"/>
  <c r="P73" i="1"/>
  <c r="S73" i="1"/>
  <c r="G74" i="1"/>
  <c r="J74" i="1"/>
  <c r="K74" i="1"/>
  <c r="L74" i="1"/>
  <c r="M74" i="1"/>
  <c r="P74" i="1"/>
  <c r="S74" i="1"/>
  <c r="G75" i="1"/>
  <c r="J75" i="1"/>
  <c r="K75" i="1"/>
  <c r="L75" i="1"/>
  <c r="M75" i="1"/>
  <c r="P75" i="1"/>
  <c r="S75" i="1"/>
  <c r="G80" i="1"/>
  <c r="J80" i="1"/>
  <c r="K80" i="1"/>
  <c r="L80" i="1"/>
  <c r="M80" i="1"/>
  <c r="P80" i="1"/>
  <c r="S80" i="1"/>
  <c r="G85" i="1"/>
  <c r="J85" i="1"/>
  <c r="K85" i="1"/>
  <c r="L85" i="1"/>
  <c r="M85" i="1"/>
  <c r="P85" i="1"/>
  <c r="S85" i="1"/>
  <c r="G89" i="1"/>
  <c r="J89" i="1"/>
  <c r="K89" i="1"/>
  <c r="L89" i="1"/>
  <c r="M89" i="1"/>
  <c r="P89" i="1"/>
  <c r="S89" i="1"/>
  <c r="G90" i="1"/>
  <c r="J90" i="1"/>
  <c r="K90" i="1"/>
  <c r="L90" i="1"/>
  <c r="M90" i="1"/>
  <c r="P90" i="1"/>
  <c r="S90" i="1"/>
  <c r="G87" i="1"/>
  <c r="J87" i="1"/>
  <c r="K87" i="1"/>
  <c r="L87" i="1"/>
  <c r="M87" i="1"/>
  <c r="P87" i="1"/>
  <c r="S87" i="1"/>
  <c r="G93" i="1"/>
  <c r="J93" i="1"/>
  <c r="K93" i="1"/>
  <c r="L93" i="1"/>
  <c r="M93" i="1"/>
  <c r="P93" i="1"/>
  <c r="S93" i="1"/>
  <c r="G94" i="1"/>
  <c r="J94" i="1"/>
  <c r="K94" i="1"/>
  <c r="L94" i="1"/>
  <c r="M94" i="1"/>
  <c r="P94" i="1"/>
  <c r="S94" i="1"/>
  <c r="G98" i="1"/>
  <c r="J98" i="1"/>
  <c r="K98" i="1"/>
  <c r="L98" i="1"/>
  <c r="M98" i="1"/>
  <c r="P98" i="1"/>
  <c r="S98" i="1"/>
  <c r="G104" i="1"/>
  <c r="J104" i="1"/>
  <c r="K104" i="1"/>
  <c r="L104" i="1"/>
  <c r="M104" i="1"/>
  <c r="P104" i="1"/>
  <c r="S104" i="1"/>
  <c r="G105" i="1"/>
  <c r="J105" i="1"/>
  <c r="K105" i="1"/>
  <c r="L105" i="1"/>
  <c r="M105" i="1"/>
  <c r="P105" i="1"/>
  <c r="S105" i="1"/>
  <c r="G106" i="1"/>
  <c r="J106" i="1"/>
  <c r="K106" i="1"/>
  <c r="L106" i="1"/>
  <c r="M106" i="1"/>
  <c r="P106" i="1"/>
  <c r="S106" i="1"/>
  <c r="G108" i="1"/>
  <c r="J108" i="1"/>
  <c r="K108" i="1"/>
  <c r="L108" i="1"/>
  <c r="M108" i="1"/>
  <c r="P108" i="1"/>
  <c r="S108" i="1"/>
  <c r="G112" i="1"/>
  <c r="J112" i="1"/>
  <c r="K112" i="1"/>
  <c r="L112" i="1"/>
  <c r="M112" i="1"/>
  <c r="P112" i="1"/>
  <c r="S112" i="1"/>
  <c r="G99" i="1"/>
  <c r="J99" i="1"/>
  <c r="K99" i="1"/>
  <c r="L99" i="1"/>
  <c r="M99" i="1"/>
  <c r="P99" i="1"/>
  <c r="S99" i="1"/>
  <c r="G115" i="1"/>
  <c r="J115" i="1"/>
  <c r="K115" i="1"/>
  <c r="L115" i="1"/>
  <c r="M115" i="1"/>
  <c r="P115" i="1"/>
  <c r="S115" i="1"/>
  <c r="G119" i="1"/>
  <c r="J119" i="1"/>
  <c r="K119" i="1"/>
  <c r="L119" i="1"/>
  <c r="M119" i="1"/>
  <c r="P119" i="1"/>
  <c r="S119" i="1"/>
  <c r="G124" i="1"/>
  <c r="J124" i="1"/>
  <c r="K124" i="1"/>
  <c r="L124" i="1"/>
  <c r="M124" i="1"/>
  <c r="P124" i="1"/>
  <c r="S124" i="1"/>
  <c r="G109" i="1"/>
  <c r="J109" i="1"/>
  <c r="K109" i="1"/>
  <c r="L109" i="1"/>
  <c r="M109" i="1"/>
  <c r="P109" i="1"/>
  <c r="S109" i="1"/>
  <c r="G128" i="1"/>
  <c r="J128" i="1"/>
  <c r="K128" i="1"/>
  <c r="L128" i="1"/>
  <c r="M128" i="1"/>
  <c r="P128" i="1"/>
  <c r="S128" i="1"/>
  <c r="G129" i="1"/>
  <c r="J129" i="1"/>
  <c r="K129" i="1"/>
  <c r="L129" i="1"/>
  <c r="M129" i="1"/>
  <c r="P129" i="1"/>
  <c r="S129" i="1"/>
  <c r="G130" i="1"/>
  <c r="J130" i="1"/>
  <c r="K130" i="1"/>
  <c r="L130" i="1"/>
  <c r="M130" i="1"/>
  <c r="P130" i="1"/>
  <c r="S130" i="1"/>
  <c r="G131" i="1"/>
  <c r="J131" i="1"/>
  <c r="K131" i="1"/>
  <c r="L131" i="1"/>
  <c r="M131" i="1"/>
  <c r="P131" i="1"/>
  <c r="S131" i="1"/>
  <c r="G132" i="1"/>
  <c r="J132" i="1"/>
  <c r="K132" i="1"/>
  <c r="L132" i="1"/>
  <c r="M132" i="1"/>
  <c r="P132" i="1"/>
  <c r="S132" i="1"/>
  <c r="G176" i="1"/>
  <c r="J176" i="1"/>
  <c r="K176" i="1"/>
  <c r="L176" i="1"/>
  <c r="M176" i="1"/>
  <c r="P176" i="1"/>
  <c r="S176" i="1"/>
  <c r="G135" i="1"/>
  <c r="J135" i="1"/>
  <c r="K135" i="1"/>
  <c r="L135" i="1"/>
  <c r="M135" i="1"/>
  <c r="P135" i="1"/>
  <c r="S135" i="1"/>
  <c r="G139" i="1"/>
  <c r="J139" i="1"/>
  <c r="K139" i="1"/>
  <c r="L139" i="1"/>
  <c r="M139" i="1"/>
  <c r="P139" i="1"/>
  <c r="S139" i="1"/>
  <c r="G140" i="1"/>
  <c r="J140" i="1"/>
  <c r="K140" i="1"/>
  <c r="L140" i="1"/>
  <c r="M140" i="1"/>
  <c r="P140" i="1"/>
  <c r="S140" i="1"/>
  <c r="G141" i="1"/>
  <c r="J141" i="1"/>
  <c r="K141" i="1"/>
  <c r="L141" i="1"/>
  <c r="M141" i="1"/>
  <c r="P141" i="1"/>
  <c r="S141" i="1"/>
  <c r="G145" i="1"/>
  <c r="J145" i="1"/>
  <c r="K145" i="1"/>
  <c r="L145" i="1"/>
  <c r="M145" i="1"/>
  <c r="P145" i="1"/>
  <c r="S145" i="1"/>
  <c r="G142" i="1"/>
  <c r="J142" i="1"/>
  <c r="K142" i="1"/>
  <c r="L142" i="1"/>
  <c r="M142" i="1"/>
  <c r="P142" i="1"/>
  <c r="S142" i="1"/>
  <c r="G143" i="1"/>
  <c r="J143" i="1"/>
  <c r="K143" i="1"/>
  <c r="L143" i="1"/>
  <c r="M143" i="1"/>
  <c r="P143" i="1"/>
  <c r="S143" i="1"/>
  <c r="AF126" i="1"/>
  <c r="G146" i="1"/>
  <c r="J146" i="1"/>
  <c r="K146" i="1"/>
  <c r="L146" i="1"/>
  <c r="M146" i="1"/>
  <c r="P146" i="1"/>
  <c r="S146" i="1"/>
  <c r="AF127" i="1"/>
  <c r="G149" i="1"/>
  <c r="J149" i="1"/>
  <c r="K149" i="1"/>
  <c r="L149" i="1"/>
  <c r="M149" i="1"/>
  <c r="P149" i="1"/>
  <c r="S149" i="1"/>
  <c r="G91" i="1"/>
  <c r="J91" i="1"/>
  <c r="K91" i="1"/>
  <c r="L91" i="1"/>
  <c r="M91" i="1"/>
  <c r="P91" i="1"/>
  <c r="S91" i="1"/>
  <c r="G152" i="1"/>
  <c r="J152" i="1"/>
  <c r="K152" i="1"/>
  <c r="L152" i="1"/>
  <c r="M152" i="1"/>
  <c r="P152" i="1"/>
  <c r="S152" i="1"/>
  <c r="G153" i="1"/>
  <c r="J153" i="1"/>
  <c r="K153" i="1"/>
  <c r="L153" i="1"/>
  <c r="M153" i="1"/>
  <c r="P153" i="1"/>
  <c r="S153" i="1"/>
  <c r="G154" i="1"/>
  <c r="J154" i="1"/>
  <c r="K154" i="1"/>
  <c r="L154" i="1"/>
  <c r="M154" i="1"/>
  <c r="P154" i="1"/>
  <c r="S154" i="1"/>
  <c r="G155" i="1"/>
  <c r="J155" i="1"/>
  <c r="K155" i="1"/>
  <c r="L155" i="1"/>
  <c r="M155" i="1"/>
  <c r="P155" i="1"/>
  <c r="S155" i="1"/>
  <c r="G158" i="1"/>
  <c r="J158" i="1"/>
  <c r="K158" i="1"/>
  <c r="L158" i="1"/>
  <c r="M158" i="1"/>
  <c r="P158" i="1"/>
  <c r="S158" i="1"/>
  <c r="G156" i="1"/>
  <c r="J156" i="1"/>
  <c r="K156" i="1"/>
  <c r="L156" i="1"/>
  <c r="M156" i="1"/>
  <c r="P156" i="1"/>
  <c r="S156" i="1"/>
  <c r="G159" i="1"/>
  <c r="J159" i="1"/>
  <c r="K159" i="1"/>
  <c r="L159" i="1"/>
  <c r="M159" i="1"/>
  <c r="P159" i="1"/>
  <c r="S159" i="1"/>
  <c r="G160" i="1"/>
  <c r="J160" i="1"/>
  <c r="K160" i="1"/>
  <c r="L160" i="1"/>
  <c r="M160" i="1"/>
  <c r="P160" i="1"/>
  <c r="S160" i="1"/>
  <c r="G161" i="1"/>
  <c r="J161" i="1"/>
  <c r="K161" i="1"/>
  <c r="L161" i="1"/>
  <c r="M161" i="1"/>
  <c r="P161" i="1"/>
  <c r="S161" i="1"/>
  <c r="G162" i="1"/>
  <c r="J162" i="1"/>
  <c r="K162" i="1"/>
  <c r="L162" i="1"/>
  <c r="M162" i="1"/>
  <c r="P162" i="1"/>
  <c r="S162" i="1"/>
  <c r="G163" i="1"/>
  <c r="J163" i="1"/>
  <c r="K163" i="1"/>
  <c r="L163" i="1"/>
  <c r="M163" i="1"/>
  <c r="P163" i="1"/>
  <c r="S163" i="1"/>
  <c r="G169" i="1"/>
  <c r="J169" i="1"/>
  <c r="K169" i="1"/>
  <c r="L169" i="1"/>
  <c r="M169" i="1"/>
  <c r="P169" i="1"/>
  <c r="S169" i="1"/>
  <c r="G126" i="1"/>
  <c r="J126" i="1"/>
  <c r="K126" i="1"/>
  <c r="L126" i="1"/>
  <c r="M126" i="1"/>
  <c r="P126" i="1"/>
  <c r="S126" i="1"/>
  <c r="G172" i="1"/>
  <c r="J172" i="1"/>
  <c r="K172" i="1"/>
  <c r="L172" i="1"/>
  <c r="M172" i="1"/>
  <c r="P172" i="1"/>
  <c r="S172" i="1"/>
  <c r="G173" i="1"/>
  <c r="J173" i="1"/>
  <c r="K173" i="1"/>
  <c r="L173" i="1"/>
  <c r="M173" i="1"/>
  <c r="P173" i="1"/>
  <c r="S173" i="1"/>
  <c r="G174" i="1"/>
  <c r="J174" i="1"/>
  <c r="K174" i="1"/>
  <c r="L174" i="1"/>
  <c r="M174" i="1"/>
  <c r="P174" i="1"/>
  <c r="S174" i="1"/>
  <c r="G175" i="1"/>
  <c r="J175" i="1"/>
  <c r="K175" i="1"/>
  <c r="L175" i="1"/>
  <c r="M175" i="1"/>
  <c r="P175" i="1"/>
  <c r="S175" i="1"/>
  <c r="G177" i="1"/>
  <c r="J177" i="1"/>
  <c r="K177" i="1"/>
  <c r="L177" i="1"/>
  <c r="M177" i="1"/>
  <c r="P177" i="1"/>
  <c r="S177" i="1"/>
  <c r="G164" i="1"/>
  <c r="J164" i="1"/>
  <c r="K164" i="1"/>
  <c r="L164" i="1"/>
  <c r="M164" i="1"/>
  <c r="P164" i="1"/>
  <c r="S164" i="1"/>
  <c r="G165" i="1"/>
  <c r="J165" i="1"/>
  <c r="K165" i="1"/>
  <c r="L165" i="1"/>
  <c r="M165" i="1"/>
  <c r="P165" i="1"/>
  <c r="S165" i="1"/>
  <c r="G166" i="1"/>
  <c r="J166" i="1"/>
  <c r="K166" i="1"/>
  <c r="L166" i="1"/>
  <c r="M166" i="1"/>
  <c r="P166" i="1"/>
  <c r="S166" i="1"/>
  <c r="G167" i="1"/>
  <c r="J167" i="1"/>
  <c r="K167" i="1"/>
  <c r="L167" i="1"/>
  <c r="M167" i="1"/>
  <c r="P167" i="1"/>
  <c r="S167" i="1"/>
  <c r="G168" i="1"/>
  <c r="J168" i="1"/>
  <c r="K168" i="1"/>
  <c r="L168" i="1"/>
  <c r="M168" i="1"/>
  <c r="P168" i="1"/>
  <c r="S168" i="1"/>
  <c r="G180" i="1"/>
  <c r="J180" i="1"/>
  <c r="K180" i="1"/>
  <c r="L180" i="1"/>
  <c r="M180" i="1"/>
  <c r="P180" i="1"/>
  <c r="S180" i="1"/>
  <c r="G178" i="1"/>
  <c r="J178" i="1"/>
  <c r="K178" i="1"/>
  <c r="L178" i="1"/>
  <c r="M178" i="1"/>
  <c r="P178" i="1"/>
  <c r="S178" i="1"/>
  <c r="G179" i="1"/>
  <c r="J179" i="1"/>
  <c r="K179" i="1"/>
  <c r="L179" i="1"/>
  <c r="M179" i="1"/>
  <c r="P179" i="1"/>
  <c r="S179" i="1"/>
  <c r="G183" i="1"/>
  <c r="J183" i="1"/>
  <c r="K183" i="1"/>
  <c r="L183" i="1"/>
  <c r="M183" i="1"/>
  <c r="P183" i="1"/>
  <c r="S183" i="1"/>
  <c r="G187" i="1"/>
  <c r="J187" i="1"/>
  <c r="K187" i="1"/>
  <c r="L187" i="1"/>
  <c r="M187" i="1"/>
  <c r="P187" i="1"/>
  <c r="S187" i="1"/>
  <c r="G188" i="1"/>
  <c r="J188" i="1"/>
  <c r="K188" i="1"/>
  <c r="L188" i="1"/>
  <c r="M188" i="1"/>
  <c r="P188" i="1"/>
  <c r="S188" i="1"/>
  <c r="G184" i="1"/>
  <c r="J184" i="1"/>
  <c r="K184" i="1"/>
  <c r="L184" i="1"/>
  <c r="M184" i="1"/>
  <c r="P184" i="1"/>
  <c r="S184" i="1"/>
  <c r="G185" i="1"/>
  <c r="J185" i="1"/>
  <c r="K185" i="1"/>
  <c r="L185" i="1"/>
  <c r="M185" i="1"/>
  <c r="P185" i="1"/>
  <c r="S185" i="1"/>
  <c r="G186" i="1"/>
  <c r="J186" i="1"/>
  <c r="K186" i="1"/>
  <c r="L186" i="1"/>
  <c r="M186" i="1"/>
  <c r="P186" i="1"/>
  <c r="S186" i="1"/>
  <c r="G190" i="1"/>
  <c r="J190" i="1"/>
  <c r="K190" i="1"/>
  <c r="L190" i="1"/>
  <c r="M190" i="1"/>
  <c r="P190" i="1"/>
  <c r="S190" i="1"/>
  <c r="G191" i="1"/>
  <c r="J191" i="1"/>
  <c r="K191" i="1"/>
  <c r="L191" i="1"/>
  <c r="M191" i="1"/>
  <c r="P191" i="1"/>
  <c r="S191" i="1"/>
  <c r="G192" i="1"/>
  <c r="J192" i="1"/>
  <c r="K192" i="1"/>
  <c r="L192" i="1"/>
  <c r="M192" i="1"/>
  <c r="P192" i="1"/>
  <c r="S192" i="1"/>
  <c r="G193" i="1"/>
  <c r="J193" i="1"/>
  <c r="K193" i="1"/>
  <c r="L193" i="1"/>
  <c r="M193" i="1"/>
  <c r="P193" i="1"/>
  <c r="S193" i="1"/>
  <c r="G195" i="1"/>
  <c r="J195" i="1"/>
  <c r="K195" i="1"/>
  <c r="L195" i="1"/>
  <c r="M195" i="1"/>
  <c r="P195" i="1"/>
  <c r="S195" i="1"/>
  <c r="G196" i="1"/>
  <c r="J196" i="1"/>
  <c r="K196" i="1"/>
  <c r="L196" i="1"/>
  <c r="M196" i="1"/>
  <c r="P196" i="1"/>
  <c r="S196" i="1"/>
  <c r="G197" i="1"/>
  <c r="J197" i="1"/>
  <c r="K197" i="1"/>
  <c r="L197" i="1"/>
  <c r="M197" i="1"/>
  <c r="P197" i="1"/>
  <c r="S197" i="1"/>
  <c r="G194" i="1"/>
  <c r="J194" i="1"/>
  <c r="K194" i="1"/>
  <c r="L194" i="1"/>
  <c r="M194" i="1"/>
  <c r="P194" i="1"/>
  <c r="S194" i="1"/>
  <c r="G198" i="1"/>
  <c r="J198" i="1"/>
  <c r="K198" i="1"/>
  <c r="L198" i="1"/>
  <c r="M198" i="1"/>
  <c r="P198" i="1"/>
  <c r="S198" i="1"/>
  <c r="G201" i="1"/>
  <c r="J201" i="1"/>
  <c r="K201" i="1"/>
  <c r="L201" i="1"/>
  <c r="M201" i="1"/>
  <c r="P201" i="1"/>
  <c r="S201" i="1"/>
  <c r="G202" i="1"/>
  <c r="J202" i="1"/>
  <c r="K202" i="1"/>
  <c r="L202" i="1"/>
  <c r="M202" i="1"/>
  <c r="P202" i="1"/>
  <c r="S202" i="1"/>
  <c r="G203" i="1"/>
  <c r="J203" i="1"/>
  <c r="K203" i="1"/>
  <c r="L203" i="1"/>
  <c r="M203" i="1"/>
  <c r="P203" i="1"/>
  <c r="S203" i="1"/>
  <c r="G200" i="1"/>
  <c r="J200" i="1"/>
  <c r="K200" i="1"/>
  <c r="L200" i="1"/>
  <c r="M200" i="1"/>
  <c r="P200" i="1"/>
  <c r="S200" i="1"/>
  <c r="G204" i="1"/>
  <c r="J204" i="1"/>
  <c r="K204" i="1"/>
  <c r="L204" i="1"/>
  <c r="M204" i="1"/>
  <c r="P204" i="1"/>
  <c r="S204" i="1"/>
  <c r="G208" i="1"/>
  <c r="J208" i="1"/>
  <c r="K208" i="1"/>
  <c r="L208" i="1"/>
  <c r="M208" i="1"/>
  <c r="P208" i="1"/>
  <c r="S208" i="1"/>
  <c r="G205" i="1"/>
  <c r="J205" i="1"/>
  <c r="K205" i="1"/>
  <c r="L205" i="1"/>
  <c r="M205" i="1"/>
  <c r="P205" i="1"/>
  <c r="S205" i="1"/>
  <c r="G206" i="1"/>
  <c r="J206" i="1"/>
  <c r="K206" i="1"/>
  <c r="L206" i="1"/>
  <c r="M206" i="1"/>
  <c r="P206" i="1"/>
  <c r="S206" i="1"/>
  <c r="G207" i="1"/>
  <c r="J207" i="1"/>
  <c r="K207" i="1"/>
  <c r="L207" i="1"/>
  <c r="M207" i="1"/>
  <c r="P207" i="1"/>
  <c r="S207" i="1"/>
  <c r="G209" i="1"/>
  <c r="J209" i="1"/>
  <c r="K209" i="1"/>
  <c r="L209" i="1"/>
  <c r="M209" i="1"/>
  <c r="P209" i="1"/>
  <c r="S209" i="1"/>
  <c r="G210" i="1"/>
  <c r="J210" i="1"/>
  <c r="K210" i="1"/>
  <c r="L210" i="1"/>
  <c r="M210" i="1"/>
  <c r="P210" i="1"/>
  <c r="S210" i="1"/>
  <c r="G211" i="1"/>
  <c r="J211" i="1"/>
  <c r="K211" i="1"/>
  <c r="L211" i="1"/>
  <c r="M211" i="1"/>
  <c r="P211" i="1"/>
  <c r="S211" i="1"/>
  <c r="G221" i="1"/>
  <c r="J221" i="1"/>
  <c r="K221" i="1"/>
  <c r="L221" i="1"/>
  <c r="M221" i="1"/>
  <c r="P221" i="1"/>
  <c r="S221" i="1"/>
  <c r="G222" i="1"/>
  <c r="J222" i="1"/>
  <c r="K222" i="1"/>
  <c r="L222" i="1"/>
  <c r="M222" i="1"/>
  <c r="P222" i="1"/>
  <c r="S222" i="1"/>
  <c r="G225" i="1"/>
  <c r="J225" i="1"/>
  <c r="K225" i="1"/>
  <c r="L225" i="1"/>
  <c r="M225" i="1"/>
  <c r="P225" i="1"/>
  <c r="S225" i="1"/>
  <c r="G226" i="1"/>
  <c r="J226" i="1"/>
  <c r="K226" i="1"/>
  <c r="L226" i="1"/>
  <c r="M226" i="1"/>
  <c r="P226" i="1"/>
  <c r="S226" i="1"/>
  <c r="G227" i="1"/>
  <c r="J227" i="1"/>
  <c r="K227" i="1"/>
  <c r="L227" i="1"/>
  <c r="M227" i="1"/>
  <c r="P227" i="1"/>
  <c r="S227" i="1"/>
  <c r="G228" i="1"/>
  <c r="J228" i="1"/>
  <c r="K228" i="1"/>
  <c r="L228" i="1"/>
  <c r="M228" i="1"/>
  <c r="P228" i="1"/>
  <c r="S228" i="1"/>
  <c r="G230" i="1"/>
  <c r="J230" i="1"/>
  <c r="K230" i="1"/>
  <c r="L230" i="1"/>
  <c r="M230" i="1"/>
  <c r="P230" i="1"/>
  <c r="S230" i="1"/>
  <c r="G232" i="1"/>
  <c r="J232" i="1"/>
  <c r="K232" i="1"/>
  <c r="L232" i="1"/>
  <c r="M232" i="1"/>
  <c r="P232" i="1"/>
  <c r="S232" i="1"/>
  <c r="G234" i="1"/>
  <c r="J234" i="1"/>
  <c r="K234" i="1"/>
  <c r="L234" i="1"/>
  <c r="M234" i="1"/>
  <c r="P234" i="1"/>
  <c r="S234" i="1"/>
  <c r="G235" i="1"/>
  <c r="J235" i="1"/>
  <c r="K235" i="1"/>
  <c r="L235" i="1"/>
  <c r="M235" i="1"/>
  <c r="P235" i="1"/>
  <c r="S235" i="1"/>
  <c r="G213" i="1"/>
  <c r="J213" i="1"/>
  <c r="K213" i="1"/>
  <c r="L213" i="1"/>
  <c r="M213" i="1"/>
  <c r="P213" i="1"/>
  <c r="S213" i="1"/>
  <c r="G214" i="1"/>
  <c r="J214" i="1"/>
  <c r="K214" i="1"/>
  <c r="L214" i="1"/>
  <c r="M214" i="1"/>
  <c r="P214" i="1"/>
  <c r="S214" i="1"/>
  <c r="G215" i="1"/>
  <c r="J215" i="1"/>
  <c r="K215" i="1"/>
  <c r="L215" i="1"/>
  <c r="M215" i="1"/>
  <c r="P215" i="1"/>
  <c r="S215" i="1"/>
  <c r="G216" i="1"/>
  <c r="J216" i="1"/>
  <c r="K216" i="1"/>
  <c r="L216" i="1"/>
  <c r="M216" i="1"/>
  <c r="P216" i="1"/>
  <c r="S216" i="1"/>
  <c r="G217" i="1"/>
  <c r="J217" i="1"/>
  <c r="K217" i="1"/>
  <c r="L217" i="1"/>
  <c r="M217" i="1"/>
  <c r="P217" i="1"/>
  <c r="S217" i="1"/>
  <c r="G218" i="1"/>
  <c r="J218" i="1"/>
  <c r="K218" i="1"/>
  <c r="L218" i="1"/>
  <c r="M218" i="1"/>
  <c r="P218" i="1"/>
  <c r="S218" i="1"/>
  <c r="G219" i="1"/>
  <c r="J219" i="1"/>
  <c r="K219" i="1"/>
  <c r="L219" i="1"/>
  <c r="M219" i="1"/>
  <c r="P219" i="1"/>
  <c r="S219" i="1"/>
  <c r="G220" i="1"/>
  <c r="J220" i="1"/>
  <c r="K220" i="1"/>
  <c r="L220" i="1"/>
  <c r="M220" i="1"/>
  <c r="P220" i="1"/>
  <c r="S220" i="1"/>
  <c r="G239" i="1"/>
  <c r="J239" i="1"/>
  <c r="K239" i="1"/>
  <c r="L239" i="1"/>
  <c r="M239" i="1"/>
  <c r="P239" i="1"/>
  <c r="S239" i="1"/>
  <c r="G240" i="1"/>
  <c r="J240" i="1"/>
  <c r="K240" i="1"/>
  <c r="L240" i="1"/>
  <c r="M240" i="1"/>
  <c r="P240" i="1"/>
  <c r="S240" i="1"/>
  <c r="G241" i="1"/>
  <c r="J241" i="1"/>
  <c r="K241" i="1"/>
  <c r="L241" i="1"/>
  <c r="M241" i="1"/>
  <c r="P241" i="1"/>
  <c r="S241" i="1"/>
  <c r="G242" i="1"/>
  <c r="J242" i="1"/>
  <c r="K242" i="1"/>
  <c r="L242" i="1"/>
  <c r="M242" i="1"/>
  <c r="P242" i="1"/>
  <c r="S242" i="1"/>
  <c r="G243" i="1"/>
  <c r="J243" i="1"/>
  <c r="K243" i="1"/>
  <c r="L243" i="1"/>
  <c r="M243" i="1"/>
  <c r="P243" i="1"/>
  <c r="S243" i="1"/>
  <c r="G244" i="1"/>
  <c r="J244" i="1"/>
  <c r="K244" i="1"/>
  <c r="L244" i="1"/>
  <c r="M244" i="1"/>
  <c r="P244" i="1"/>
  <c r="S244" i="1"/>
  <c r="G223" i="1"/>
  <c r="J223" i="1"/>
  <c r="K223" i="1"/>
  <c r="L223" i="1"/>
  <c r="M223" i="1"/>
  <c r="P223" i="1"/>
  <c r="S223" i="1"/>
  <c r="G224" i="1"/>
  <c r="J224" i="1"/>
  <c r="K224" i="1"/>
  <c r="L224" i="1"/>
  <c r="M224" i="1"/>
  <c r="P224" i="1"/>
  <c r="S224" i="1"/>
  <c r="G229" i="1"/>
  <c r="J229" i="1"/>
  <c r="K229" i="1"/>
  <c r="L229" i="1"/>
  <c r="M229" i="1"/>
  <c r="P229" i="1"/>
  <c r="S229" i="1"/>
  <c r="G247" i="1"/>
  <c r="J247" i="1"/>
  <c r="K247" i="1"/>
  <c r="L247" i="1"/>
  <c r="M247" i="1"/>
  <c r="P247" i="1"/>
  <c r="S247" i="1"/>
  <c r="G237" i="1"/>
  <c r="J237" i="1"/>
  <c r="K237" i="1"/>
  <c r="L237" i="1"/>
  <c r="M237" i="1"/>
  <c r="P237" i="1"/>
  <c r="S237" i="1"/>
  <c r="G250" i="1"/>
  <c r="J250" i="1"/>
  <c r="K250" i="1"/>
  <c r="L250" i="1"/>
  <c r="M250" i="1"/>
  <c r="P250" i="1"/>
  <c r="S250" i="1"/>
  <c r="G251" i="1"/>
  <c r="J251" i="1"/>
  <c r="K251" i="1"/>
  <c r="L251" i="1"/>
  <c r="M251" i="1"/>
  <c r="P251" i="1"/>
  <c r="S251" i="1"/>
  <c r="G252" i="1"/>
  <c r="J252" i="1"/>
  <c r="K252" i="1"/>
  <c r="L252" i="1"/>
  <c r="M252" i="1"/>
  <c r="P252" i="1"/>
  <c r="S252" i="1"/>
  <c r="G253" i="1"/>
  <c r="J253" i="1"/>
  <c r="K253" i="1"/>
  <c r="L253" i="1"/>
  <c r="M253" i="1"/>
  <c r="P253" i="1"/>
  <c r="S253" i="1"/>
  <c r="G254" i="1"/>
  <c r="J254" i="1"/>
  <c r="K254" i="1"/>
  <c r="L254" i="1"/>
  <c r="M254" i="1"/>
  <c r="P254" i="1"/>
  <c r="S254" i="1"/>
  <c r="G255" i="1"/>
  <c r="J255" i="1"/>
  <c r="K255" i="1"/>
  <c r="L255" i="1"/>
  <c r="M255" i="1"/>
  <c r="P255" i="1"/>
  <c r="S255" i="1"/>
  <c r="G257" i="1"/>
  <c r="J257" i="1"/>
  <c r="K257" i="1"/>
  <c r="L257" i="1"/>
  <c r="M257" i="1"/>
  <c r="P257" i="1"/>
  <c r="S257" i="1"/>
  <c r="G248" i="1"/>
  <c r="J248" i="1"/>
  <c r="K248" i="1"/>
  <c r="L248" i="1"/>
  <c r="M248" i="1"/>
  <c r="P248" i="1"/>
  <c r="S248" i="1"/>
  <c r="G249" i="1"/>
  <c r="J249" i="1"/>
  <c r="K249" i="1"/>
  <c r="L249" i="1"/>
  <c r="M249" i="1"/>
  <c r="P249" i="1"/>
  <c r="S249" i="1"/>
  <c r="G258" i="1"/>
  <c r="J258" i="1"/>
  <c r="K258" i="1"/>
  <c r="L258" i="1"/>
  <c r="M258" i="1"/>
  <c r="P258" i="1"/>
  <c r="S258" i="1"/>
  <c r="G256" i="1"/>
  <c r="J256" i="1"/>
  <c r="K256" i="1"/>
  <c r="L256" i="1"/>
  <c r="M256" i="1"/>
  <c r="P256" i="1"/>
  <c r="S256" i="1"/>
  <c r="G259" i="1"/>
  <c r="J259" i="1"/>
  <c r="K259" i="1"/>
  <c r="L259" i="1"/>
  <c r="M259" i="1"/>
  <c r="P259" i="1"/>
  <c r="S259" i="1"/>
  <c r="G260" i="1"/>
  <c r="J260" i="1"/>
  <c r="K260" i="1"/>
  <c r="L260" i="1"/>
  <c r="M260" i="1"/>
  <c r="P260" i="1"/>
  <c r="S260" i="1"/>
  <c r="G262" i="1"/>
  <c r="J262" i="1"/>
  <c r="K262" i="1"/>
  <c r="L262" i="1"/>
  <c r="M262" i="1"/>
  <c r="P262" i="1"/>
  <c r="S262" i="1"/>
  <c r="G263" i="1"/>
  <c r="J263" i="1"/>
  <c r="K263" i="1"/>
  <c r="L263" i="1"/>
  <c r="M263" i="1"/>
  <c r="P263" i="1"/>
  <c r="S263" i="1"/>
  <c r="G264" i="1"/>
  <c r="J264" i="1"/>
  <c r="K264" i="1"/>
  <c r="L264" i="1"/>
  <c r="M264" i="1"/>
  <c r="P264" i="1"/>
  <c r="S264" i="1"/>
  <c r="G265" i="1"/>
  <c r="J265" i="1"/>
  <c r="K265" i="1"/>
  <c r="L265" i="1"/>
  <c r="M265" i="1"/>
  <c r="P265" i="1"/>
  <c r="S265" i="1"/>
  <c r="G266" i="1"/>
  <c r="J266" i="1"/>
  <c r="K266" i="1"/>
  <c r="L266" i="1"/>
  <c r="M266" i="1"/>
  <c r="P266" i="1"/>
  <c r="S266" i="1"/>
  <c r="G267" i="1"/>
  <c r="J267" i="1"/>
  <c r="K267" i="1"/>
  <c r="L267" i="1"/>
  <c r="M267" i="1"/>
  <c r="P267" i="1"/>
  <c r="S267" i="1"/>
  <c r="G268" i="1"/>
  <c r="J268" i="1"/>
  <c r="K268" i="1"/>
  <c r="L268" i="1"/>
  <c r="M268" i="1"/>
  <c r="P268" i="1"/>
  <c r="S268" i="1"/>
  <c r="G269" i="1"/>
  <c r="J269" i="1"/>
  <c r="K269" i="1"/>
  <c r="L269" i="1"/>
  <c r="M269" i="1"/>
  <c r="P269" i="1"/>
  <c r="S269" i="1"/>
  <c r="G270" i="1"/>
  <c r="J270" i="1"/>
  <c r="K270" i="1"/>
  <c r="L270" i="1"/>
  <c r="M270" i="1"/>
  <c r="P270" i="1"/>
  <c r="S270" i="1"/>
  <c r="G271" i="1"/>
  <c r="J271" i="1"/>
  <c r="K271" i="1"/>
  <c r="L271" i="1"/>
  <c r="M271" i="1"/>
  <c r="P271" i="1"/>
  <c r="S271" i="1"/>
  <c r="G272" i="1"/>
  <c r="J272" i="1"/>
  <c r="K272" i="1"/>
  <c r="L272" i="1"/>
  <c r="M272" i="1"/>
  <c r="P272" i="1"/>
  <c r="S272" i="1"/>
  <c r="G273" i="1"/>
  <c r="J273" i="1"/>
  <c r="K273" i="1"/>
  <c r="L273" i="1"/>
  <c r="M273" i="1"/>
  <c r="P273" i="1"/>
  <c r="S273" i="1"/>
  <c r="G274" i="1"/>
  <c r="J274" i="1"/>
  <c r="K274" i="1"/>
  <c r="L274" i="1"/>
  <c r="M274" i="1"/>
  <c r="P274" i="1"/>
  <c r="S274" i="1"/>
  <c r="G275" i="1"/>
  <c r="J275" i="1"/>
  <c r="K275" i="1"/>
  <c r="L275" i="1"/>
  <c r="M275" i="1"/>
  <c r="P275" i="1"/>
  <c r="S275" i="1"/>
  <c r="G276" i="1"/>
  <c r="J276" i="1"/>
  <c r="K276" i="1"/>
  <c r="L276" i="1"/>
  <c r="M276" i="1"/>
  <c r="P276" i="1"/>
  <c r="S276" i="1"/>
  <c r="G277" i="1"/>
  <c r="J277" i="1"/>
  <c r="K277" i="1"/>
  <c r="L277" i="1"/>
  <c r="M277" i="1"/>
  <c r="P277" i="1"/>
  <c r="S277" i="1"/>
  <c r="G278" i="1"/>
  <c r="J278" i="1"/>
  <c r="K278" i="1"/>
  <c r="L278" i="1"/>
  <c r="M278" i="1"/>
  <c r="P278" i="1"/>
  <c r="S278" i="1"/>
  <c r="G279" i="1"/>
  <c r="J279" i="1"/>
  <c r="K279" i="1"/>
  <c r="L279" i="1"/>
  <c r="M279" i="1"/>
  <c r="P279" i="1"/>
  <c r="S279" i="1"/>
  <c r="G280" i="1"/>
  <c r="J280" i="1"/>
  <c r="K280" i="1"/>
  <c r="L280" i="1"/>
  <c r="M280" i="1"/>
  <c r="P280" i="1"/>
  <c r="S280" i="1"/>
  <c r="G281" i="1"/>
  <c r="J281" i="1"/>
  <c r="K281" i="1"/>
  <c r="L281" i="1"/>
  <c r="M281" i="1"/>
  <c r="P281" i="1"/>
  <c r="S281" i="1"/>
  <c r="G261" i="1"/>
  <c r="J261" i="1"/>
  <c r="K261" i="1"/>
  <c r="L261" i="1"/>
  <c r="M261" i="1"/>
  <c r="P261" i="1"/>
  <c r="S261" i="1"/>
  <c r="G282" i="1"/>
  <c r="J282" i="1"/>
  <c r="K282" i="1"/>
  <c r="L282" i="1"/>
  <c r="M282" i="1"/>
  <c r="P282" i="1"/>
  <c r="S282" i="1"/>
  <c r="G283" i="1"/>
  <c r="J283" i="1"/>
  <c r="K283" i="1"/>
  <c r="L283" i="1"/>
  <c r="M283" i="1"/>
  <c r="P283" i="1"/>
  <c r="S283" i="1"/>
  <c r="G284" i="1"/>
  <c r="J284" i="1"/>
  <c r="K284" i="1"/>
  <c r="L284" i="1"/>
  <c r="M284" i="1"/>
  <c r="P284" i="1"/>
  <c r="S284" i="1"/>
  <c r="G285" i="1"/>
  <c r="J285" i="1"/>
  <c r="K285" i="1"/>
  <c r="L285" i="1"/>
  <c r="M285" i="1"/>
  <c r="P285" i="1"/>
  <c r="S285" i="1"/>
  <c r="G286" i="1"/>
  <c r="J286" i="1"/>
  <c r="K286" i="1"/>
  <c r="L286" i="1"/>
  <c r="M286" i="1"/>
  <c r="P286" i="1"/>
  <c r="S286" i="1"/>
  <c r="G287" i="1"/>
  <c r="J287" i="1"/>
  <c r="K287" i="1"/>
  <c r="L287" i="1"/>
  <c r="M287" i="1"/>
  <c r="P287" i="1"/>
  <c r="S287" i="1"/>
  <c r="G288" i="1"/>
  <c r="J288" i="1"/>
  <c r="K288" i="1"/>
  <c r="L288" i="1"/>
  <c r="M288" i="1"/>
  <c r="P288" i="1"/>
  <c r="S288" i="1"/>
  <c r="G289" i="1"/>
  <c r="J289" i="1"/>
  <c r="K289" i="1"/>
  <c r="L289" i="1"/>
  <c r="M289" i="1"/>
  <c r="P289" i="1"/>
  <c r="S289" i="1"/>
  <c r="G290" i="1"/>
  <c r="J290" i="1"/>
  <c r="K290" i="1"/>
  <c r="L290" i="1"/>
  <c r="M290" i="1"/>
  <c r="P290" i="1"/>
  <c r="S290" i="1"/>
  <c r="G291" i="1"/>
  <c r="J291" i="1"/>
  <c r="K291" i="1"/>
  <c r="L291" i="1"/>
  <c r="M291" i="1"/>
  <c r="P291" i="1"/>
  <c r="S291" i="1"/>
  <c r="G294" i="1"/>
  <c r="J294" i="1"/>
  <c r="K294" i="1"/>
  <c r="L294" i="1"/>
  <c r="M294" i="1"/>
  <c r="P294" i="1"/>
  <c r="S294" i="1"/>
  <c r="G292" i="1"/>
  <c r="J292" i="1"/>
  <c r="K292" i="1"/>
  <c r="L292" i="1"/>
  <c r="M292" i="1"/>
  <c r="P292" i="1"/>
  <c r="S292" i="1"/>
  <c r="G293" i="1"/>
  <c r="J293" i="1"/>
  <c r="K293" i="1"/>
  <c r="L293" i="1"/>
  <c r="M293" i="1"/>
  <c r="P293" i="1"/>
  <c r="S293" i="1"/>
  <c r="G310" i="1"/>
  <c r="J310" i="1"/>
  <c r="K310" i="1"/>
  <c r="L310" i="1"/>
  <c r="M310" i="1"/>
  <c r="P310" i="1"/>
  <c r="S310" i="1"/>
  <c r="G295" i="1"/>
  <c r="J295" i="1"/>
  <c r="K295" i="1"/>
  <c r="L295" i="1"/>
  <c r="M295" i="1"/>
  <c r="P295" i="1"/>
  <c r="S295" i="1"/>
  <c r="G296" i="1"/>
  <c r="J296" i="1"/>
  <c r="K296" i="1"/>
  <c r="L296" i="1"/>
  <c r="M296" i="1"/>
  <c r="P296" i="1"/>
  <c r="S296" i="1"/>
  <c r="G297" i="1"/>
  <c r="J297" i="1"/>
  <c r="K297" i="1"/>
  <c r="L297" i="1"/>
  <c r="M297" i="1"/>
  <c r="P297" i="1"/>
  <c r="S297" i="1"/>
  <c r="G302" i="1"/>
  <c r="J302" i="1"/>
  <c r="K302" i="1"/>
  <c r="L302" i="1"/>
  <c r="M302" i="1"/>
  <c r="P302" i="1"/>
  <c r="S302" i="1"/>
  <c r="G298" i="1"/>
  <c r="J298" i="1"/>
  <c r="K298" i="1"/>
  <c r="L298" i="1"/>
  <c r="M298" i="1"/>
  <c r="P298" i="1"/>
  <c r="S298" i="1"/>
  <c r="G299" i="1"/>
  <c r="J299" i="1"/>
  <c r="K299" i="1"/>
  <c r="L299" i="1"/>
  <c r="M299" i="1"/>
  <c r="P299" i="1"/>
  <c r="S299" i="1"/>
  <c r="G300" i="1"/>
  <c r="J300" i="1"/>
  <c r="K300" i="1"/>
  <c r="L300" i="1"/>
  <c r="M300" i="1"/>
  <c r="P300" i="1"/>
  <c r="S300" i="1"/>
  <c r="G301" i="1"/>
  <c r="J301" i="1"/>
  <c r="K301" i="1"/>
  <c r="L301" i="1"/>
  <c r="M301" i="1"/>
  <c r="P301" i="1"/>
  <c r="S301" i="1"/>
  <c r="G303" i="1"/>
  <c r="J303" i="1"/>
  <c r="K303" i="1"/>
  <c r="L303" i="1"/>
  <c r="M303" i="1"/>
  <c r="P303" i="1"/>
  <c r="S303" i="1"/>
  <c r="G304" i="1"/>
  <c r="J304" i="1"/>
  <c r="K304" i="1"/>
  <c r="L304" i="1"/>
  <c r="M304" i="1"/>
  <c r="P304" i="1"/>
  <c r="S304" i="1"/>
  <c r="G305" i="1"/>
  <c r="J305" i="1"/>
  <c r="K305" i="1"/>
  <c r="L305" i="1"/>
  <c r="M305" i="1"/>
  <c r="P305" i="1"/>
  <c r="S305" i="1"/>
  <c r="G306" i="1"/>
  <c r="J306" i="1"/>
  <c r="K306" i="1"/>
  <c r="L306" i="1"/>
  <c r="M306" i="1"/>
  <c r="P306" i="1"/>
  <c r="S306" i="1"/>
  <c r="G307" i="1"/>
  <c r="J307" i="1"/>
  <c r="K307" i="1"/>
  <c r="L307" i="1"/>
  <c r="M307" i="1"/>
  <c r="P307" i="1"/>
  <c r="S307" i="1"/>
  <c r="G308" i="1"/>
  <c r="J308" i="1"/>
  <c r="K308" i="1"/>
  <c r="L308" i="1"/>
  <c r="M308" i="1"/>
  <c r="P308" i="1"/>
  <c r="S308" i="1"/>
  <c r="G309" i="1"/>
  <c r="J309" i="1"/>
  <c r="K309" i="1"/>
  <c r="L309" i="1"/>
  <c r="M309" i="1"/>
  <c r="P309" i="1"/>
  <c r="S309" i="1"/>
  <c r="G311" i="1"/>
  <c r="J311" i="1"/>
  <c r="K311" i="1"/>
  <c r="L311" i="1"/>
  <c r="M311" i="1"/>
  <c r="P311" i="1"/>
  <c r="S311" i="1"/>
  <c r="G318" i="1"/>
  <c r="J318" i="1"/>
  <c r="K318" i="1"/>
  <c r="L318" i="1"/>
  <c r="M318" i="1"/>
  <c r="P318" i="1"/>
  <c r="S318" i="1"/>
  <c r="G312" i="1"/>
  <c r="J312" i="1"/>
  <c r="K312" i="1"/>
  <c r="L312" i="1"/>
  <c r="M312" i="1"/>
  <c r="P312" i="1"/>
  <c r="S312" i="1"/>
  <c r="G313" i="1"/>
  <c r="J313" i="1"/>
  <c r="K313" i="1"/>
  <c r="L313" i="1"/>
  <c r="M313" i="1"/>
  <c r="P313" i="1"/>
  <c r="S313" i="1"/>
  <c r="G314" i="1"/>
  <c r="J314" i="1"/>
  <c r="K314" i="1"/>
  <c r="L314" i="1"/>
  <c r="M314" i="1"/>
  <c r="P314" i="1"/>
  <c r="S314" i="1"/>
  <c r="G315" i="1"/>
  <c r="J315" i="1"/>
  <c r="K315" i="1"/>
  <c r="L315" i="1"/>
  <c r="M315" i="1"/>
  <c r="P315" i="1"/>
  <c r="S315" i="1"/>
  <c r="G316" i="1"/>
  <c r="J316" i="1"/>
  <c r="K316" i="1"/>
  <c r="L316" i="1"/>
  <c r="M316" i="1"/>
  <c r="P316" i="1"/>
  <c r="S316" i="1"/>
  <c r="G317" i="1"/>
  <c r="J317" i="1"/>
  <c r="K317" i="1"/>
  <c r="L317" i="1"/>
  <c r="M317" i="1"/>
  <c r="P317" i="1"/>
  <c r="S317" i="1"/>
  <c r="G319" i="1"/>
  <c r="J319" i="1"/>
  <c r="K319" i="1"/>
  <c r="L319" i="1"/>
  <c r="M319" i="1"/>
  <c r="P319" i="1"/>
  <c r="S319" i="1"/>
  <c r="G320" i="1"/>
  <c r="J320" i="1"/>
  <c r="K320" i="1"/>
  <c r="L320" i="1"/>
  <c r="M320" i="1"/>
  <c r="P320" i="1"/>
  <c r="S320" i="1"/>
  <c r="G321" i="1"/>
  <c r="J321" i="1"/>
  <c r="K321" i="1"/>
  <c r="L321" i="1"/>
  <c r="M321" i="1"/>
  <c r="P321" i="1"/>
  <c r="S321" i="1"/>
  <c r="G322" i="1"/>
  <c r="J322" i="1"/>
  <c r="K322" i="1"/>
  <c r="L322" i="1"/>
  <c r="M322" i="1"/>
  <c r="P322" i="1"/>
  <c r="S322" i="1"/>
  <c r="G323" i="1"/>
  <c r="J323" i="1"/>
  <c r="K323" i="1"/>
  <c r="L323" i="1"/>
  <c r="M323" i="1"/>
  <c r="P323" i="1"/>
  <c r="S323" i="1"/>
  <c r="G324" i="1"/>
  <c r="J324" i="1"/>
  <c r="K324" i="1"/>
  <c r="L324" i="1"/>
  <c r="M324" i="1"/>
  <c r="P324" i="1"/>
  <c r="S324" i="1"/>
  <c r="G325" i="1"/>
  <c r="J325" i="1"/>
  <c r="K325" i="1"/>
  <c r="L325" i="1"/>
  <c r="M325" i="1"/>
  <c r="P325" i="1"/>
  <c r="S325" i="1"/>
  <c r="G326" i="1"/>
  <c r="J326" i="1"/>
  <c r="K326" i="1"/>
  <c r="L326" i="1"/>
  <c r="M326" i="1"/>
  <c r="P326" i="1"/>
  <c r="S326" i="1"/>
  <c r="G327" i="1"/>
  <c r="J327" i="1"/>
  <c r="K327" i="1"/>
  <c r="L327" i="1"/>
  <c r="M327" i="1"/>
  <c r="P327" i="1"/>
  <c r="S327" i="1"/>
  <c r="G328" i="1"/>
  <c r="J328" i="1"/>
  <c r="K328" i="1"/>
  <c r="L328" i="1"/>
  <c r="M328" i="1"/>
  <c r="P328" i="1"/>
  <c r="S328" i="1"/>
  <c r="G329" i="1"/>
  <c r="J329" i="1"/>
  <c r="K329" i="1"/>
  <c r="L329" i="1"/>
  <c r="M329" i="1"/>
  <c r="P329" i="1"/>
  <c r="S329" i="1"/>
  <c r="G330" i="1"/>
  <c r="J330" i="1"/>
  <c r="K330" i="1"/>
  <c r="L330" i="1"/>
  <c r="M330" i="1"/>
  <c r="P330" i="1"/>
  <c r="S330" i="1"/>
  <c r="G331" i="1"/>
  <c r="J331" i="1"/>
  <c r="K331" i="1"/>
  <c r="L331" i="1"/>
  <c r="M331" i="1"/>
  <c r="P331" i="1"/>
  <c r="S331" i="1"/>
  <c r="G334" i="1"/>
  <c r="J334" i="1"/>
  <c r="K334" i="1"/>
  <c r="L334" i="1"/>
  <c r="M334" i="1"/>
  <c r="P334" i="1"/>
  <c r="S334" i="1"/>
  <c r="G335" i="1"/>
  <c r="J335" i="1"/>
  <c r="K335" i="1"/>
  <c r="L335" i="1"/>
  <c r="M335" i="1"/>
  <c r="P335" i="1"/>
  <c r="S335" i="1"/>
  <c r="G336" i="1"/>
  <c r="J336" i="1"/>
  <c r="K336" i="1"/>
  <c r="L336" i="1"/>
  <c r="M336" i="1"/>
  <c r="P336" i="1"/>
  <c r="S336" i="1"/>
  <c r="G337" i="1"/>
  <c r="J337" i="1"/>
  <c r="K337" i="1"/>
  <c r="L337" i="1"/>
  <c r="M337" i="1"/>
  <c r="P337" i="1"/>
  <c r="S337" i="1"/>
  <c r="G338" i="1"/>
  <c r="J338" i="1"/>
  <c r="K338" i="1"/>
  <c r="L338" i="1"/>
  <c r="M338" i="1"/>
  <c r="P338" i="1"/>
  <c r="S338" i="1"/>
  <c r="G333" i="1"/>
  <c r="J333" i="1"/>
  <c r="K333" i="1"/>
  <c r="L333" i="1"/>
  <c r="M333" i="1"/>
  <c r="P333" i="1"/>
  <c r="S333" i="1"/>
  <c r="G339" i="1"/>
  <c r="J339" i="1"/>
  <c r="K339" i="1"/>
  <c r="L339" i="1"/>
  <c r="M339" i="1"/>
  <c r="P339" i="1"/>
  <c r="S339" i="1"/>
  <c r="G340" i="1"/>
  <c r="J340" i="1"/>
  <c r="K340" i="1"/>
  <c r="L340" i="1"/>
  <c r="M340" i="1"/>
  <c r="P340" i="1"/>
  <c r="S340" i="1"/>
  <c r="G341" i="1"/>
  <c r="J341" i="1"/>
  <c r="K341" i="1"/>
  <c r="L341" i="1"/>
  <c r="M341" i="1"/>
  <c r="P341" i="1"/>
  <c r="S341" i="1"/>
  <c r="G342" i="1"/>
  <c r="J342" i="1"/>
  <c r="K342" i="1"/>
  <c r="L342" i="1"/>
  <c r="M342" i="1"/>
  <c r="P342" i="1"/>
  <c r="S342" i="1"/>
  <c r="G343" i="1"/>
  <c r="J343" i="1"/>
  <c r="K343" i="1"/>
  <c r="L343" i="1"/>
  <c r="M343" i="1"/>
  <c r="P343" i="1"/>
  <c r="S343" i="1"/>
  <c r="G344" i="1"/>
  <c r="J344" i="1"/>
  <c r="K344" i="1"/>
  <c r="L344" i="1"/>
  <c r="M344" i="1"/>
  <c r="P344" i="1"/>
  <c r="S344" i="1"/>
  <c r="G345" i="1"/>
  <c r="J345" i="1"/>
  <c r="K345" i="1"/>
  <c r="L345" i="1"/>
  <c r="M345" i="1"/>
  <c r="P345" i="1"/>
  <c r="S345" i="1"/>
  <c r="G346" i="1"/>
  <c r="J346" i="1"/>
  <c r="K346" i="1"/>
  <c r="L346" i="1"/>
  <c r="M346" i="1"/>
  <c r="P346" i="1"/>
  <c r="S346" i="1"/>
  <c r="G125" i="1"/>
  <c r="J125" i="1"/>
  <c r="K125" i="1"/>
  <c r="L125" i="1"/>
  <c r="M125" i="1"/>
  <c r="P125" i="1"/>
  <c r="S125" i="1"/>
  <c r="G348" i="1"/>
  <c r="J348" i="1"/>
  <c r="K348" i="1"/>
  <c r="L348" i="1"/>
  <c r="M348" i="1"/>
  <c r="P348" i="1"/>
  <c r="S348" i="1"/>
  <c r="G349" i="1"/>
  <c r="J349" i="1"/>
  <c r="K349" i="1"/>
  <c r="L349" i="1"/>
  <c r="M349" i="1"/>
  <c r="P349" i="1"/>
  <c r="S349" i="1"/>
  <c r="G350" i="1"/>
  <c r="J350" i="1"/>
  <c r="K350" i="1"/>
  <c r="L350" i="1"/>
  <c r="M350" i="1"/>
  <c r="P350" i="1"/>
  <c r="S350" i="1"/>
  <c r="G332" i="1"/>
  <c r="J332" i="1"/>
  <c r="K332" i="1"/>
  <c r="L332" i="1"/>
  <c r="M332" i="1"/>
  <c r="P332" i="1"/>
  <c r="S332" i="1"/>
  <c r="G351" i="1"/>
  <c r="J351" i="1"/>
  <c r="K351" i="1"/>
  <c r="L351" i="1"/>
  <c r="M351" i="1"/>
  <c r="P351" i="1"/>
  <c r="S351" i="1"/>
  <c r="G352" i="1"/>
  <c r="J352" i="1"/>
  <c r="K352" i="1"/>
  <c r="L352" i="1"/>
  <c r="M352" i="1"/>
  <c r="P352" i="1"/>
  <c r="S352" i="1"/>
  <c r="G353" i="1"/>
  <c r="J353" i="1"/>
  <c r="K353" i="1"/>
  <c r="L353" i="1"/>
  <c r="M353" i="1"/>
  <c r="P353" i="1"/>
  <c r="S353" i="1"/>
  <c r="G354" i="1"/>
  <c r="J354" i="1"/>
  <c r="K354" i="1"/>
  <c r="L354" i="1"/>
  <c r="M354" i="1"/>
  <c r="P354" i="1"/>
  <c r="S354" i="1"/>
  <c r="G355" i="1"/>
  <c r="J355" i="1"/>
  <c r="K355" i="1"/>
  <c r="L355" i="1"/>
  <c r="M355" i="1"/>
  <c r="P355" i="1"/>
  <c r="S355" i="1"/>
  <c r="G356" i="1"/>
  <c r="J356" i="1"/>
  <c r="K356" i="1"/>
  <c r="L356" i="1"/>
  <c r="M356" i="1"/>
  <c r="P356" i="1"/>
  <c r="S356" i="1"/>
  <c r="G357" i="1"/>
  <c r="J357" i="1"/>
  <c r="K357" i="1"/>
  <c r="L357" i="1"/>
  <c r="M357" i="1"/>
  <c r="P357" i="1"/>
  <c r="S357" i="1"/>
  <c r="G358" i="1"/>
  <c r="J358" i="1"/>
  <c r="K358" i="1"/>
  <c r="L358" i="1"/>
  <c r="M358" i="1"/>
  <c r="P358" i="1"/>
  <c r="S358" i="1"/>
  <c r="G359" i="1"/>
  <c r="J359" i="1"/>
  <c r="K359" i="1"/>
  <c r="L359" i="1"/>
  <c r="M359" i="1"/>
  <c r="P359" i="1"/>
  <c r="S359" i="1"/>
  <c r="G360" i="1"/>
  <c r="J360" i="1"/>
  <c r="K360" i="1"/>
  <c r="L360" i="1"/>
  <c r="M360" i="1"/>
  <c r="P360" i="1"/>
  <c r="S360" i="1"/>
  <c r="G361" i="1"/>
  <c r="J361" i="1"/>
  <c r="K361" i="1"/>
  <c r="L361" i="1"/>
  <c r="M361" i="1"/>
  <c r="P361" i="1"/>
  <c r="S361" i="1"/>
  <c r="G362" i="1"/>
  <c r="J362" i="1"/>
  <c r="K362" i="1"/>
  <c r="L362" i="1"/>
  <c r="M362" i="1"/>
  <c r="P362" i="1"/>
  <c r="S362" i="1"/>
  <c r="G363" i="1"/>
  <c r="J363" i="1"/>
  <c r="K363" i="1"/>
  <c r="L363" i="1"/>
  <c r="M363" i="1"/>
  <c r="P363" i="1"/>
  <c r="S363" i="1"/>
  <c r="G364" i="1"/>
  <c r="J364" i="1"/>
  <c r="K364" i="1"/>
  <c r="L364" i="1"/>
  <c r="M364" i="1"/>
  <c r="P364" i="1"/>
  <c r="S364" i="1"/>
  <c r="G365" i="1"/>
  <c r="J365" i="1"/>
  <c r="K365" i="1"/>
  <c r="L365" i="1"/>
  <c r="M365" i="1"/>
  <c r="P365" i="1"/>
  <c r="S365" i="1"/>
  <c r="G366" i="1"/>
  <c r="J366" i="1"/>
  <c r="K366" i="1"/>
  <c r="L366" i="1"/>
  <c r="M366" i="1"/>
  <c r="P366" i="1"/>
  <c r="S366" i="1"/>
  <c r="G367" i="1"/>
  <c r="J367" i="1"/>
  <c r="K367" i="1"/>
  <c r="L367" i="1"/>
  <c r="M367" i="1"/>
  <c r="P367" i="1"/>
  <c r="S367" i="1"/>
  <c r="G368" i="1"/>
  <c r="J368" i="1"/>
  <c r="K368" i="1"/>
  <c r="L368" i="1"/>
  <c r="M368" i="1"/>
  <c r="P368" i="1"/>
  <c r="S368" i="1"/>
  <c r="G369" i="1"/>
  <c r="J369" i="1"/>
  <c r="K369" i="1"/>
  <c r="L369" i="1"/>
  <c r="M369" i="1"/>
  <c r="P369" i="1"/>
  <c r="S369" i="1"/>
  <c r="G370" i="1"/>
  <c r="J370" i="1"/>
  <c r="K370" i="1"/>
  <c r="L370" i="1"/>
  <c r="M370" i="1"/>
  <c r="P370" i="1"/>
  <c r="S370" i="1"/>
  <c r="G371" i="1"/>
  <c r="J371" i="1"/>
  <c r="K371" i="1"/>
  <c r="L371" i="1"/>
  <c r="M371" i="1"/>
  <c r="P371" i="1"/>
  <c r="S371" i="1"/>
  <c r="G372" i="1"/>
  <c r="J372" i="1"/>
  <c r="K372" i="1"/>
  <c r="L372" i="1"/>
  <c r="M372" i="1"/>
  <c r="P372" i="1"/>
  <c r="S372" i="1"/>
  <c r="G374" i="1"/>
  <c r="J374" i="1"/>
  <c r="K374" i="1"/>
  <c r="L374" i="1"/>
  <c r="M374" i="1"/>
  <c r="P374" i="1"/>
  <c r="S374" i="1"/>
  <c r="G375" i="1"/>
  <c r="J375" i="1"/>
  <c r="K375" i="1"/>
  <c r="L375" i="1"/>
  <c r="M375" i="1"/>
  <c r="P375" i="1"/>
  <c r="S375" i="1"/>
  <c r="G376" i="1"/>
  <c r="J376" i="1"/>
  <c r="K376" i="1"/>
  <c r="L376" i="1"/>
  <c r="M376" i="1"/>
  <c r="P376" i="1"/>
  <c r="S376" i="1"/>
  <c r="G377" i="1"/>
  <c r="J377" i="1"/>
  <c r="K377" i="1"/>
  <c r="L377" i="1"/>
  <c r="M377" i="1"/>
  <c r="P377" i="1"/>
  <c r="S377" i="1"/>
  <c r="G378" i="1"/>
  <c r="J378" i="1"/>
  <c r="K378" i="1"/>
  <c r="L378" i="1"/>
  <c r="M378" i="1"/>
  <c r="P378" i="1"/>
  <c r="S378" i="1"/>
  <c r="G379" i="1"/>
  <c r="J379" i="1"/>
  <c r="K379" i="1"/>
  <c r="L379" i="1"/>
  <c r="M379" i="1"/>
  <c r="P379" i="1"/>
  <c r="S379" i="1"/>
  <c r="G380" i="1"/>
  <c r="J380" i="1"/>
  <c r="K380" i="1"/>
  <c r="L380" i="1"/>
  <c r="M380" i="1"/>
  <c r="P380" i="1"/>
  <c r="S380" i="1"/>
  <c r="G381" i="1"/>
  <c r="J381" i="1"/>
  <c r="K381" i="1"/>
  <c r="L381" i="1"/>
  <c r="M381" i="1"/>
  <c r="P381" i="1"/>
  <c r="S381" i="1"/>
  <c r="G382" i="1"/>
  <c r="J382" i="1"/>
  <c r="K382" i="1"/>
  <c r="L382" i="1"/>
  <c r="M382" i="1"/>
  <c r="P382" i="1"/>
  <c r="S382" i="1"/>
  <c r="G383" i="1"/>
  <c r="J383" i="1"/>
  <c r="K383" i="1"/>
  <c r="L383" i="1"/>
  <c r="M383" i="1"/>
  <c r="P383" i="1"/>
  <c r="S383" i="1"/>
  <c r="G384" i="1"/>
  <c r="J384" i="1"/>
  <c r="K384" i="1"/>
  <c r="L384" i="1"/>
  <c r="M384" i="1"/>
  <c r="P384" i="1"/>
  <c r="S384" i="1"/>
  <c r="G385" i="1"/>
  <c r="J385" i="1"/>
  <c r="K385" i="1"/>
  <c r="L385" i="1"/>
  <c r="M385" i="1"/>
  <c r="P385" i="1"/>
  <c r="S385" i="1"/>
  <c r="G386" i="1"/>
  <c r="J386" i="1"/>
  <c r="K386" i="1"/>
  <c r="L386" i="1"/>
  <c r="M386" i="1"/>
  <c r="P386" i="1"/>
  <c r="S386" i="1"/>
  <c r="G387" i="1"/>
  <c r="J387" i="1"/>
  <c r="K387" i="1"/>
  <c r="L387" i="1"/>
  <c r="M387" i="1"/>
  <c r="P387" i="1"/>
  <c r="S387" i="1"/>
  <c r="G388" i="1"/>
  <c r="J388" i="1"/>
  <c r="K388" i="1"/>
  <c r="L388" i="1"/>
  <c r="M388" i="1"/>
  <c r="P388" i="1"/>
  <c r="S388" i="1"/>
  <c r="G389" i="1"/>
  <c r="J389" i="1"/>
  <c r="K389" i="1"/>
  <c r="L389" i="1"/>
  <c r="M389" i="1"/>
  <c r="P389" i="1"/>
  <c r="S389" i="1"/>
  <c r="G390" i="1"/>
  <c r="J390" i="1"/>
  <c r="K390" i="1"/>
  <c r="L390" i="1"/>
  <c r="M390" i="1"/>
  <c r="P390" i="1"/>
  <c r="S390" i="1"/>
  <c r="G391" i="1"/>
  <c r="J391" i="1"/>
  <c r="K391" i="1"/>
  <c r="L391" i="1"/>
  <c r="M391" i="1"/>
  <c r="P391" i="1"/>
  <c r="S391" i="1"/>
  <c r="G392" i="1"/>
  <c r="J392" i="1"/>
  <c r="K392" i="1"/>
  <c r="L392" i="1"/>
  <c r="M392" i="1"/>
  <c r="P392" i="1"/>
  <c r="S392" i="1"/>
  <c r="G393" i="1"/>
  <c r="J393" i="1"/>
  <c r="K393" i="1"/>
  <c r="L393" i="1"/>
  <c r="M393" i="1"/>
  <c r="P393" i="1"/>
  <c r="S393" i="1"/>
  <c r="G394" i="1"/>
  <c r="J394" i="1"/>
  <c r="K394" i="1"/>
  <c r="L394" i="1"/>
  <c r="M394" i="1"/>
  <c r="P394" i="1"/>
  <c r="S394" i="1"/>
  <c r="G395" i="1"/>
  <c r="J395" i="1"/>
  <c r="K395" i="1"/>
  <c r="L395" i="1"/>
  <c r="M395" i="1"/>
  <c r="P395" i="1"/>
  <c r="S395" i="1"/>
  <c r="V161" i="1"/>
  <c r="W293" i="1"/>
  <c r="W379" i="1"/>
  <c r="W143" i="1"/>
  <c r="W200" i="1"/>
  <c r="W218" i="1"/>
  <c r="V247" i="1"/>
  <c r="W247" i="1"/>
  <c r="V271" i="1"/>
  <c r="W271" i="1"/>
  <c r="V317" i="1"/>
  <c r="W224" i="1"/>
  <c r="V84" i="1"/>
  <c r="N157" i="1"/>
  <c r="Q157" i="1" s="1"/>
  <c r="V305" i="1"/>
  <c r="U22" i="1"/>
  <c r="V22" i="1" s="1"/>
  <c r="W343" i="1"/>
  <c r="W389" i="1"/>
  <c r="V389" i="1"/>
  <c r="N235" i="1" l="1"/>
  <c r="Q235" i="1" s="1"/>
  <c r="N183" i="1"/>
  <c r="Q183" i="1" s="1"/>
  <c r="N146" i="1"/>
  <c r="Q146" i="1" s="1"/>
  <c r="T146" i="1" s="1"/>
  <c r="N17" i="1"/>
  <c r="Q17" i="1" s="1"/>
  <c r="N44" i="1"/>
  <c r="Q44" i="1" s="1"/>
  <c r="N171" i="1"/>
  <c r="Q171" i="1" s="1"/>
  <c r="W27" i="1"/>
  <c r="V330" i="1"/>
  <c r="V282" i="1"/>
  <c r="W256" i="1"/>
  <c r="W62" i="1"/>
  <c r="W128" i="1"/>
  <c r="W32" i="1"/>
  <c r="W29" i="1"/>
  <c r="W226" i="1"/>
  <c r="V60" i="1"/>
  <c r="W391" i="1"/>
  <c r="O363" i="1"/>
  <c r="R363" i="1" s="1"/>
  <c r="O351" i="1"/>
  <c r="R351" i="1" s="1"/>
  <c r="O340" i="1"/>
  <c r="R340" i="1" s="1"/>
  <c r="O327" i="1"/>
  <c r="R327" i="1" s="1"/>
  <c r="O314" i="1"/>
  <c r="R314" i="1" s="1"/>
  <c r="O301" i="1"/>
  <c r="R301" i="1" s="1"/>
  <c r="O291" i="1"/>
  <c r="R291" i="1" s="1"/>
  <c r="O280" i="1"/>
  <c r="R280" i="1" s="1"/>
  <c r="O268" i="1"/>
  <c r="R268" i="1" s="1"/>
  <c r="O248" i="1"/>
  <c r="R248" i="1" s="1"/>
  <c r="O223" i="1"/>
  <c r="R223" i="1" s="1"/>
  <c r="O215" i="1"/>
  <c r="R215" i="1" s="1"/>
  <c r="O221" i="1"/>
  <c r="R221" i="1" s="1"/>
  <c r="O201" i="1"/>
  <c r="R201" i="1" s="1"/>
  <c r="O184" i="1"/>
  <c r="R184" i="1" s="1"/>
  <c r="O177" i="1"/>
  <c r="R177" i="1" s="1"/>
  <c r="O156" i="1"/>
  <c r="R156" i="1" s="1"/>
  <c r="O142" i="1"/>
  <c r="R142" i="1" s="1"/>
  <c r="O109" i="1"/>
  <c r="R109" i="1" s="1"/>
  <c r="O93" i="1"/>
  <c r="R93" i="1" s="1"/>
  <c r="O61" i="1"/>
  <c r="R61" i="1" s="1"/>
  <c r="O21" i="1"/>
  <c r="R21" i="1" s="1"/>
  <c r="O182" i="1"/>
  <c r="R182" i="1" s="1"/>
  <c r="O28" i="1"/>
  <c r="R28" i="1" s="1"/>
  <c r="O144" i="1"/>
  <c r="R144" i="1" s="1"/>
  <c r="O393" i="1"/>
  <c r="R393" i="1" s="1"/>
  <c r="O381" i="1"/>
  <c r="R381" i="1" s="1"/>
  <c r="O368" i="1"/>
  <c r="R368" i="1" s="1"/>
  <c r="O356" i="1"/>
  <c r="R356" i="1" s="1"/>
  <c r="O345" i="1"/>
  <c r="R345" i="1" s="1"/>
  <c r="O334" i="1"/>
  <c r="R334" i="1" s="1"/>
  <c r="O320" i="1"/>
  <c r="R320" i="1" s="1"/>
  <c r="O307" i="1"/>
  <c r="R307" i="1" s="1"/>
  <c r="O295" i="1"/>
  <c r="R295" i="1" s="1"/>
  <c r="O284" i="1"/>
  <c r="R284" i="1" s="1"/>
  <c r="O273" i="1"/>
  <c r="R273" i="1" s="1"/>
  <c r="O260" i="1"/>
  <c r="R260" i="1" s="1"/>
  <c r="O250" i="1"/>
  <c r="R250" i="1" s="1"/>
  <c r="O220" i="1"/>
  <c r="R220" i="1" s="1"/>
  <c r="O228" i="1"/>
  <c r="R228" i="1" s="1"/>
  <c r="O208" i="1"/>
  <c r="R208" i="1" s="1"/>
  <c r="O192" i="1"/>
  <c r="R192" i="1" s="1"/>
  <c r="O168" i="1"/>
  <c r="R168" i="1" s="1"/>
  <c r="O163" i="1"/>
  <c r="R163" i="1" s="1"/>
  <c r="O149" i="1"/>
  <c r="R149" i="1" s="1"/>
  <c r="O132" i="1"/>
  <c r="R132" i="1" s="1"/>
  <c r="O106" i="1"/>
  <c r="R106" i="1" s="1"/>
  <c r="O74" i="1"/>
  <c r="R74" i="1" s="1"/>
  <c r="O49" i="1"/>
  <c r="R49" i="1" s="1"/>
  <c r="O15" i="1"/>
  <c r="R15" i="1" s="1"/>
  <c r="O212" i="1"/>
  <c r="R212" i="1" s="1"/>
  <c r="O134" i="1"/>
  <c r="R134" i="1" s="1"/>
  <c r="O78" i="1"/>
  <c r="R78" i="1" s="1"/>
  <c r="O47" i="1"/>
  <c r="R47" i="1" s="1"/>
  <c r="O333" i="1"/>
  <c r="R333" i="1" s="1"/>
  <c r="O123" i="1"/>
  <c r="R123" i="1" s="1"/>
  <c r="O150" i="1"/>
  <c r="R150" i="1" s="1"/>
  <c r="O59" i="1"/>
  <c r="R59" i="1" s="1"/>
  <c r="O120" i="1"/>
  <c r="R120" i="1" s="1"/>
  <c r="O137" i="1"/>
  <c r="R137" i="1" s="1"/>
  <c r="O30" i="1"/>
  <c r="R30" i="1" s="1"/>
  <c r="O101" i="1"/>
  <c r="R101" i="1" s="1"/>
  <c r="O148" i="1"/>
  <c r="R148" i="1" s="1"/>
  <c r="O84" i="1"/>
  <c r="R84" i="1" s="1"/>
  <c r="O210" i="1"/>
  <c r="R210" i="1" s="1"/>
  <c r="O391" i="1"/>
  <c r="R391" i="1" s="1"/>
  <c r="O57" i="1"/>
  <c r="R57" i="1" s="1"/>
  <c r="O95" i="1"/>
  <c r="R95" i="1" s="1"/>
  <c r="O388" i="1"/>
  <c r="R388" i="1" s="1"/>
  <c r="O255" i="1"/>
  <c r="R255" i="1" s="1"/>
  <c r="O155" i="1"/>
  <c r="R155" i="1" s="1"/>
  <c r="O379" i="1"/>
  <c r="R379" i="1" s="1"/>
  <c r="O293" i="1"/>
  <c r="R293" i="1" s="1"/>
  <c r="O247" i="1"/>
  <c r="R247" i="1" s="1"/>
  <c r="O311" i="1"/>
  <c r="R311" i="1" s="1"/>
  <c r="O264" i="1"/>
  <c r="R264" i="1" s="1"/>
  <c r="O241" i="1"/>
  <c r="R241" i="1" s="1"/>
  <c r="O234" i="1"/>
  <c r="R234" i="1" s="1"/>
  <c r="O172" i="1"/>
  <c r="R172" i="1" s="1"/>
  <c r="O139" i="1"/>
  <c r="R139" i="1" s="1"/>
  <c r="O52" i="1"/>
  <c r="R52" i="1" s="1"/>
  <c r="O389" i="1"/>
  <c r="R389" i="1" s="1"/>
  <c r="O377" i="1"/>
  <c r="R377" i="1" s="1"/>
  <c r="O364" i="1"/>
  <c r="R364" i="1" s="1"/>
  <c r="O352" i="1"/>
  <c r="R352" i="1" s="1"/>
  <c r="O341" i="1"/>
  <c r="R341" i="1" s="1"/>
  <c r="O328" i="1"/>
  <c r="R328" i="1" s="1"/>
  <c r="O315" i="1"/>
  <c r="R315" i="1" s="1"/>
  <c r="O303" i="1"/>
  <c r="R303" i="1" s="1"/>
  <c r="O294" i="1"/>
  <c r="R294" i="1" s="1"/>
  <c r="O281" i="1"/>
  <c r="R281" i="1" s="1"/>
  <c r="O269" i="1"/>
  <c r="R269" i="1" s="1"/>
  <c r="O249" i="1"/>
  <c r="R249" i="1" s="1"/>
  <c r="O224" i="1"/>
  <c r="R224" i="1" s="1"/>
  <c r="O216" i="1"/>
  <c r="R216" i="1" s="1"/>
  <c r="O222" i="1"/>
  <c r="R222" i="1" s="1"/>
  <c r="O202" i="1"/>
  <c r="R202" i="1" s="1"/>
  <c r="O185" i="1"/>
  <c r="R185" i="1" s="1"/>
  <c r="O164" i="1"/>
  <c r="R164" i="1" s="1"/>
  <c r="O159" i="1"/>
  <c r="R159" i="1" s="1"/>
  <c r="O143" i="1"/>
  <c r="R143" i="1" s="1"/>
  <c r="O128" i="1"/>
  <c r="R128" i="1" s="1"/>
  <c r="O94" i="1"/>
  <c r="R94" i="1" s="1"/>
  <c r="O62" i="1"/>
  <c r="R62" i="1" s="1"/>
  <c r="O27" i="1"/>
  <c r="R27" i="1" s="1"/>
  <c r="O60" i="1"/>
  <c r="R60" i="1" s="1"/>
  <c r="O233" i="1"/>
  <c r="R233" i="1" s="1"/>
  <c r="O231" i="1"/>
  <c r="R231" i="1" s="1"/>
  <c r="O32" i="1"/>
  <c r="R32" i="1" s="1"/>
  <c r="O29" i="1"/>
  <c r="R29" i="1" s="1"/>
  <c r="O22" i="1"/>
  <c r="R22" i="1" s="1"/>
  <c r="O278" i="1"/>
  <c r="R278" i="1" s="1"/>
  <c r="O243" i="1"/>
  <c r="R243" i="1" s="1"/>
  <c r="O194" i="1"/>
  <c r="R194" i="1" s="1"/>
  <c r="O141" i="1"/>
  <c r="R141" i="1" s="1"/>
  <c r="O384" i="1"/>
  <c r="R384" i="1" s="1"/>
  <c r="O337" i="1"/>
  <c r="R337" i="1" s="1"/>
  <c r="O16" i="1"/>
  <c r="R16" i="1" s="1"/>
  <c r="O346" i="1"/>
  <c r="R346" i="1" s="1"/>
  <c r="O335" i="1"/>
  <c r="R335" i="1" s="1"/>
  <c r="O321" i="1"/>
  <c r="R321" i="1" s="1"/>
  <c r="O308" i="1"/>
  <c r="R308" i="1" s="1"/>
  <c r="O296" i="1"/>
  <c r="R296" i="1" s="1"/>
  <c r="O285" i="1"/>
  <c r="R285" i="1" s="1"/>
  <c r="O274" i="1"/>
  <c r="R274" i="1" s="1"/>
  <c r="O262" i="1"/>
  <c r="R262" i="1" s="1"/>
  <c r="O251" i="1"/>
  <c r="R251" i="1" s="1"/>
  <c r="O239" i="1"/>
  <c r="R239" i="1" s="1"/>
  <c r="O230" i="1"/>
  <c r="R230" i="1" s="1"/>
  <c r="O205" i="1"/>
  <c r="R205" i="1" s="1"/>
  <c r="O193" i="1"/>
  <c r="R193" i="1" s="1"/>
  <c r="O180" i="1"/>
  <c r="R180" i="1" s="1"/>
  <c r="O169" i="1"/>
  <c r="R169" i="1" s="1"/>
  <c r="O91" i="1"/>
  <c r="R91" i="1" s="1"/>
  <c r="O176" i="1"/>
  <c r="R176" i="1" s="1"/>
  <c r="O108" i="1"/>
  <c r="R108" i="1" s="1"/>
  <c r="O75" i="1"/>
  <c r="R75" i="1" s="1"/>
  <c r="O50" i="1"/>
  <c r="R50" i="1" s="1"/>
  <c r="O189" i="1"/>
  <c r="R189" i="1" s="1"/>
  <c r="O199" i="1"/>
  <c r="R199" i="1" s="1"/>
  <c r="O122" i="1"/>
  <c r="R122" i="1" s="1"/>
  <c r="O133" i="1"/>
  <c r="R133" i="1" s="1"/>
  <c r="O114" i="1"/>
  <c r="R114" i="1" s="1"/>
  <c r="O107" i="1"/>
  <c r="R107" i="1" s="1"/>
  <c r="O121" i="1"/>
  <c r="R121" i="1" s="1"/>
  <c r="O116" i="1"/>
  <c r="R116" i="1" s="1"/>
  <c r="O157" i="1"/>
  <c r="R157" i="1" s="1"/>
  <c r="O376" i="1"/>
  <c r="R376" i="1" s="1"/>
  <c r="O361" i="1"/>
  <c r="R361" i="1" s="1"/>
  <c r="O350" i="1"/>
  <c r="R350" i="1" s="1"/>
  <c r="O213" i="1"/>
  <c r="R213" i="1" s="1"/>
  <c r="O174" i="1"/>
  <c r="R174" i="1" s="1"/>
  <c r="O119" i="1"/>
  <c r="R119" i="1" s="1"/>
  <c r="O90" i="1"/>
  <c r="R90" i="1" s="1"/>
  <c r="O371" i="1"/>
  <c r="R371" i="1" s="1"/>
  <c r="O359" i="1"/>
  <c r="R359" i="1" s="1"/>
  <c r="O85" i="1"/>
  <c r="R85" i="1" s="1"/>
  <c r="O382" i="1"/>
  <c r="R382" i="1" s="1"/>
  <c r="O387" i="1"/>
  <c r="R387" i="1" s="1"/>
  <c r="O375" i="1"/>
  <c r="R375" i="1" s="1"/>
  <c r="O362" i="1"/>
  <c r="R362" i="1" s="1"/>
  <c r="O332" i="1"/>
  <c r="R332" i="1" s="1"/>
  <c r="O339" i="1"/>
  <c r="R339" i="1" s="1"/>
  <c r="O326" i="1"/>
  <c r="R326" i="1" s="1"/>
  <c r="O313" i="1"/>
  <c r="R313" i="1" s="1"/>
  <c r="O300" i="1"/>
  <c r="R300" i="1" s="1"/>
  <c r="O290" i="1"/>
  <c r="R290" i="1" s="1"/>
  <c r="O279" i="1"/>
  <c r="R279" i="1" s="1"/>
  <c r="O267" i="1"/>
  <c r="R267" i="1" s="1"/>
  <c r="O257" i="1"/>
  <c r="R257" i="1" s="1"/>
  <c r="O244" i="1"/>
  <c r="R244" i="1" s="1"/>
  <c r="O214" i="1"/>
  <c r="R214" i="1" s="1"/>
  <c r="O211" i="1"/>
  <c r="R211" i="1" s="1"/>
  <c r="O198" i="1"/>
  <c r="R198" i="1" s="1"/>
  <c r="O188" i="1"/>
  <c r="R188" i="1" s="1"/>
  <c r="O175" i="1"/>
  <c r="R175" i="1" s="1"/>
  <c r="O158" i="1"/>
  <c r="R158" i="1" s="1"/>
  <c r="O145" i="1"/>
  <c r="R145" i="1" s="1"/>
  <c r="O124" i="1"/>
  <c r="R124" i="1" s="1"/>
  <c r="O87" i="1"/>
  <c r="R87" i="1" s="1"/>
  <c r="O58" i="1"/>
  <c r="R58" i="1" s="1"/>
  <c r="O19" i="1"/>
  <c r="R19" i="1" s="1"/>
  <c r="O325" i="1"/>
  <c r="R325" i="1" s="1"/>
  <c r="O266" i="1"/>
  <c r="R266" i="1" s="1"/>
  <c r="O218" i="1"/>
  <c r="R218" i="1" s="1"/>
  <c r="O226" i="1"/>
  <c r="R226" i="1" s="1"/>
  <c r="O166" i="1"/>
  <c r="R166" i="1" s="1"/>
  <c r="O348" i="1"/>
  <c r="R348" i="1" s="1"/>
  <c r="O302" i="1"/>
  <c r="R302" i="1" s="1"/>
  <c r="O207" i="1"/>
  <c r="R207" i="1" s="1"/>
  <c r="O99" i="1"/>
  <c r="R99" i="1" s="1"/>
  <c r="O392" i="1"/>
  <c r="R392" i="1" s="1"/>
  <c r="O380" i="1"/>
  <c r="R380" i="1" s="1"/>
  <c r="O367" i="1"/>
  <c r="R367" i="1" s="1"/>
  <c r="O355" i="1"/>
  <c r="R355" i="1" s="1"/>
  <c r="O344" i="1"/>
  <c r="R344" i="1" s="1"/>
  <c r="O331" i="1"/>
  <c r="R331" i="1" s="1"/>
  <c r="O319" i="1"/>
  <c r="R319" i="1" s="1"/>
  <c r="O306" i="1"/>
  <c r="R306" i="1" s="1"/>
  <c r="O310" i="1"/>
  <c r="R310" i="1" s="1"/>
  <c r="O283" i="1"/>
  <c r="R283" i="1" s="1"/>
  <c r="O272" i="1"/>
  <c r="R272" i="1" s="1"/>
  <c r="O259" i="1"/>
  <c r="R259" i="1" s="1"/>
  <c r="O237" i="1"/>
  <c r="R237" i="1" s="1"/>
  <c r="O219" i="1"/>
  <c r="R219" i="1" s="1"/>
  <c r="O227" i="1"/>
  <c r="R227" i="1" s="1"/>
  <c r="O204" i="1"/>
  <c r="R204" i="1" s="1"/>
  <c r="O191" i="1"/>
  <c r="R191" i="1" s="1"/>
  <c r="O167" i="1"/>
  <c r="R167" i="1" s="1"/>
  <c r="O162" i="1"/>
  <c r="R162" i="1" s="1"/>
  <c r="O131" i="1"/>
  <c r="R131" i="1" s="1"/>
  <c r="O105" i="1"/>
  <c r="R105" i="1" s="1"/>
  <c r="O73" i="1"/>
  <c r="R73" i="1" s="1"/>
  <c r="O48" i="1"/>
  <c r="R48" i="1" s="1"/>
  <c r="O45" i="1"/>
  <c r="R45" i="1" s="1"/>
  <c r="O13" i="1"/>
  <c r="R13" i="1" s="1"/>
  <c r="O386" i="1"/>
  <c r="R386" i="1" s="1"/>
  <c r="O374" i="1"/>
  <c r="R374" i="1" s="1"/>
  <c r="O312" i="1"/>
  <c r="R312" i="1" s="1"/>
  <c r="O299" i="1"/>
  <c r="R299" i="1" s="1"/>
  <c r="O289" i="1"/>
  <c r="R289" i="1" s="1"/>
  <c r="O187" i="1"/>
  <c r="R187" i="1" s="1"/>
  <c r="O55" i="1"/>
  <c r="R55" i="1" s="1"/>
  <c r="O354" i="1"/>
  <c r="R354" i="1" s="1"/>
  <c r="O330" i="1"/>
  <c r="R330" i="1" s="1"/>
  <c r="O282" i="1"/>
  <c r="R282" i="1" s="1"/>
  <c r="O271" i="1"/>
  <c r="R271" i="1" s="1"/>
  <c r="O256" i="1"/>
  <c r="R256" i="1" s="1"/>
  <c r="O161" i="1"/>
  <c r="R161" i="1" s="1"/>
  <c r="O130" i="1"/>
  <c r="R130" i="1" s="1"/>
  <c r="O104" i="1"/>
  <c r="R104" i="1" s="1"/>
  <c r="O67" i="1"/>
  <c r="R67" i="1" s="1"/>
  <c r="O196" i="1"/>
  <c r="R196" i="1" s="1"/>
  <c r="O179" i="1"/>
  <c r="R179" i="1" s="1"/>
  <c r="O357" i="1"/>
  <c r="R357" i="1" s="1"/>
  <c r="O385" i="1"/>
  <c r="R385" i="1" s="1"/>
  <c r="O372" i="1"/>
  <c r="R372" i="1" s="1"/>
  <c r="O360" i="1"/>
  <c r="R360" i="1" s="1"/>
  <c r="O349" i="1"/>
  <c r="R349" i="1" s="1"/>
  <c r="O338" i="1"/>
  <c r="R338" i="1" s="1"/>
  <c r="O324" i="1"/>
  <c r="R324" i="1" s="1"/>
  <c r="O318" i="1"/>
  <c r="R318" i="1" s="1"/>
  <c r="O298" i="1"/>
  <c r="R298" i="1" s="1"/>
  <c r="O288" i="1"/>
  <c r="R288" i="1" s="1"/>
  <c r="O277" i="1"/>
  <c r="R277" i="1" s="1"/>
  <c r="O265" i="1"/>
  <c r="R265" i="1" s="1"/>
  <c r="O254" i="1"/>
  <c r="R254" i="1" s="1"/>
  <c r="O242" i="1"/>
  <c r="R242" i="1" s="1"/>
  <c r="O235" i="1"/>
  <c r="R235" i="1" s="1"/>
  <c r="O209" i="1"/>
  <c r="R209" i="1" s="1"/>
  <c r="O197" i="1"/>
  <c r="R197" i="1" s="1"/>
  <c r="O183" i="1"/>
  <c r="R183" i="1" s="1"/>
  <c r="O173" i="1"/>
  <c r="R173" i="1" s="1"/>
  <c r="O154" i="1"/>
  <c r="R154" i="1" s="1"/>
  <c r="O146" i="1"/>
  <c r="R146" i="1" s="1"/>
  <c r="O140" i="1"/>
  <c r="R140" i="1" s="1"/>
  <c r="O115" i="1"/>
  <c r="R115" i="1" s="1"/>
  <c r="O89" i="1"/>
  <c r="R89" i="1" s="1"/>
  <c r="O53" i="1"/>
  <c r="R53" i="1" s="1"/>
  <c r="O17" i="1"/>
  <c r="R17" i="1" s="1"/>
  <c r="O44" i="1"/>
  <c r="R44" i="1" s="1"/>
  <c r="O171" i="1"/>
  <c r="R171" i="1" s="1"/>
  <c r="O245" i="1"/>
  <c r="R245" i="1" s="1"/>
  <c r="O181" i="1"/>
  <c r="R181" i="1" s="1"/>
  <c r="O20" i="1"/>
  <c r="R20" i="1" s="1"/>
  <c r="O36" i="1"/>
  <c r="R36" i="1" s="1"/>
  <c r="O18" i="1"/>
  <c r="R18" i="1" s="1"/>
  <c r="O366" i="1"/>
  <c r="R366" i="1" s="1"/>
  <c r="O343" i="1"/>
  <c r="R343" i="1" s="1"/>
  <c r="O317" i="1"/>
  <c r="R317" i="1" s="1"/>
  <c r="O200" i="1"/>
  <c r="R200" i="1" s="1"/>
  <c r="O190" i="1"/>
  <c r="R190" i="1" s="1"/>
  <c r="O42" i="1"/>
  <c r="R42" i="1" s="1"/>
  <c r="O276" i="1"/>
  <c r="R276" i="1" s="1"/>
  <c r="O390" i="1"/>
  <c r="R390" i="1" s="1"/>
  <c r="O378" i="1"/>
  <c r="R378" i="1" s="1"/>
  <c r="O365" i="1"/>
  <c r="R365" i="1" s="1"/>
  <c r="O353" i="1"/>
  <c r="R353" i="1" s="1"/>
  <c r="O342" i="1"/>
  <c r="R342" i="1" s="1"/>
  <c r="O329" i="1"/>
  <c r="R329" i="1" s="1"/>
  <c r="O316" i="1"/>
  <c r="R316" i="1" s="1"/>
  <c r="O304" i="1"/>
  <c r="R304" i="1" s="1"/>
  <c r="O292" i="1"/>
  <c r="R292" i="1" s="1"/>
  <c r="O261" i="1"/>
  <c r="R261" i="1" s="1"/>
  <c r="O270" i="1"/>
  <c r="R270" i="1" s="1"/>
  <c r="O258" i="1"/>
  <c r="R258" i="1" s="1"/>
  <c r="O229" i="1"/>
  <c r="R229" i="1" s="1"/>
  <c r="O217" i="1"/>
  <c r="R217" i="1" s="1"/>
  <c r="O225" i="1"/>
  <c r="R225" i="1" s="1"/>
  <c r="O203" i="1"/>
  <c r="R203" i="1" s="1"/>
  <c r="O186" i="1"/>
  <c r="R186" i="1" s="1"/>
  <c r="O165" i="1"/>
  <c r="R165" i="1" s="1"/>
  <c r="O160" i="1"/>
  <c r="R160" i="1" s="1"/>
  <c r="O129" i="1"/>
  <c r="R129" i="1" s="1"/>
  <c r="O98" i="1"/>
  <c r="R98" i="1" s="1"/>
  <c r="O64" i="1"/>
  <c r="R64" i="1" s="1"/>
  <c r="O35" i="1"/>
  <c r="R35" i="1" s="1"/>
  <c r="O100" i="1"/>
  <c r="R100" i="1" s="1"/>
  <c r="O68" i="1"/>
  <c r="R68" i="1" s="1"/>
  <c r="O373" i="1"/>
  <c r="R373" i="1" s="1"/>
  <c r="O118" i="1"/>
  <c r="R118" i="1" s="1"/>
  <c r="O170" i="1"/>
  <c r="R170" i="1" s="1"/>
  <c r="O66" i="1"/>
  <c r="R66" i="1" s="1"/>
  <c r="O34" i="1"/>
  <c r="R34" i="1" s="1"/>
  <c r="O138" i="1"/>
  <c r="R138" i="1" s="1"/>
  <c r="O305" i="1"/>
  <c r="R305" i="1" s="1"/>
  <c r="O323" i="1"/>
  <c r="R323" i="1" s="1"/>
  <c r="O287" i="1"/>
  <c r="R287" i="1" s="1"/>
  <c r="O253" i="1"/>
  <c r="R253" i="1" s="1"/>
  <c r="O153" i="1"/>
  <c r="R153" i="1" s="1"/>
  <c r="O394" i="1"/>
  <c r="R394" i="1" s="1"/>
  <c r="O369" i="1"/>
  <c r="R369" i="1" s="1"/>
  <c r="O395" i="1"/>
  <c r="R395" i="1" s="1"/>
  <c r="O383" i="1"/>
  <c r="R383" i="1" s="1"/>
  <c r="O370" i="1"/>
  <c r="R370" i="1" s="1"/>
  <c r="O358" i="1"/>
  <c r="R358" i="1" s="1"/>
  <c r="O125" i="1"/>
  <c r="R125" i="1" s="1"/>
  <c r="O336" i="1"/>
  <c r="R336" i="1" s="1"/>
  <c r="O322" i="1"/>
  <c r="R322" i="1" s="1"/>
  <c r="O309" i="1"/>
  <c r="R309" i="1" s="1"/>
  <c r="O297" i="1"/>
  <c r="R297" i="1" s="1"/>
  <c r="O286" i="1"/>
  <c r="R286" i="1" s="1"/>
  <c r="O275" i="1"/>
  <c r="R275" i="1" s="1"/>
  <c r="O263" i="1"/>
  <c r="R263" i="1" s="1"/>
  <c r="O252" i="1"/>
  <c r="R252" i="1" s="1"/>
  <c r="O240" i="1"/>
  <c r="R240" i="1" s="1"/>
  <c r="O232" i="1"/>
  <c r="R232" i="1" s="1"/>
  <c r="O206" i="1"/>
  <c r="R206" i="1" s="1"/>
  <c r="O195" i="1"/>
  <c r="R195" i="1" s="1"/>
  <c r="O178" i="1"/>
  <c r="R178" i="1" s="1"/>
  <c r="O126" i="1"/>
  <c r="R126" i="1" s="1"/>
  <c r="O152" i="1"/>
  <c r="R152" i="1" s="1"/>
  <c r="O135" i="1"/>
  <c r="R135" i="1" s="1"/>
  <c r="O112" i="1"/>
  <c r="R112" i="1" s="1"/>
  <c r="O80" i="1"/>
  <c r="R80" i="1" s="1"/>
  <c r="O51" i="1"/>
  <c r="R51" i="1" s="1"/>
  <c r="O9" i="1"/>
  <c r="R9" i="1" s="1"/>
  <c r="W118" i="1"/>
  <c r="W148" i="1"/>
  <c r="V291" i="1"/>
  <c r="N194" i="1"/>
  <c r="Q194" i="1" s="1"/>
  <c r="N104" i="1"/>
  <c r="Q104" i="1" s="1"/>
  <c r="T104" i="1" s="1"/>
  <c r="N202" i="1"/>
  <c r="Q202" i="1" s="1"/>
  <c r="T202" i="1" s="1"/>
  <c r="N209" i="1"/>
  <c r="Q209" i="1" s="1"/>
  <c r="V372" i="1"/>
  <c r="V112" i="1"/>
  <c r="V288" i="1"/>
  <c r="W80" i="1"/>
  <c r="V298" i="1"/>
  <c r="V209" i="1"/>
  <c r="V360" i="1"/>
  <c r="V385" i="1"/>
  <c r="V183" i="1"/>
  <c r="W135" i="1"/>
  <c r="V242" i="1"/>
  <c r="W75" i="1"/>
  <c r="V253" i="1"/>
  <c r="W51" i="1"/>
  <c r="V108" i="1"/>
  <c r="W235" i="1"/>
  <c r="V196" i="1"/>
  <c r="V254" i="1"/>
  <c r="W173" i="1"/>
  <c r="W350" i="1"/>
  <c r="W375" i="1"/>
  <c r="W188" i="1"/>
  <c r="N109" i="1"/>
  <c r="Q109" i="1" s="1"/>
  <c r="N156" i="1"/>
  <c r="Q156" i="1" s="1"/>
  <c r="N266" i="1"/>
  <c r="Q266" i="1" s="1"/>
  <c r="N255" i="1"/>
  <c r="Q255" i="1" s="1"/>
  <c r="N243" i="1"/>
  <c r="Q243" i="1" s="1"/>
  <c r="N210" i="1"/>
  <c r="Q210" i="1" s="1"/>
  <c r="N187" i="1"/>
  <c r="Q187" i="1" s="1"/>
  <c r="N174" i="1"/>
  <c r="Q174" i="1" s="1"/>
  <c r="N119" i="1"/>
  <c r="Q119" i="1" s="1"/>
  <c r="N90" i="1"/>
  <c r="Q90" i="1" s="1"/>
  <c r="N18" i="1"/>
  <c r="Q18" i="1" s="1"/>
  <c r="N137" i="1"/>
  <c r="Q137" i="1" s="1"/>
  <c r="N30" i="1"/>
  <c r="Q30" i="1" s="1"/>
  <c r="N101" i="1"/>
  <c r="Q101" i="1" s="1"/>
  <c r="N177" i="1"/>
  <c r="Q177" i="1" s="1"/>
  <c r="N61" i="1"/>
  <c r="Q61" i="1" s="1"/>
  <c r="N144" i="1"/>
  <c r="Q144" i="1" s="1"/>
  <c r="N221" i="1"/>
  <c r="Q221" i="1" s="1"/>
  <c r="W131" i="1"/>
  <c r="V169" i="1"/>
  <c r="W189" i="1"/>
  <c r="W179" i="1"/>
  <c r="W384" i="1"/>
  <c r="W34" i="1"/>
  <c r="W241" i="1"/>
  <c r="V264" i="1"/>
  <c r="V276" i="1"/>
  <c r="W172" i="1"/>
  <c r="W302" i="1"/>
  <c r="W66" i="1"/>
  <c r="W323" i="1"/>
  <c r="W207" i="1"/>
  <c r="V170" i="1"/>
  <c r="W176" i="1"/>
  <c r="W180" i="1"/>
  <c r="V48" i="1"/>
  <c r="V105" i="1"/>
  <c r="V45" i="1"/>
  <c r="V308" i="1"/>
  <c r="V285" i="1"/>
  <c r="W230" i="1"/>
  <c r="W274" i="1"/>
  <c r="V369" i="1"/>
  <c r="V251" i="1"/>
  <c r="W346" i="1"/>
  <c r="V205" i="1"/>
  <c r="V73" i="1"/>
  <c r="V357" i="1"/>
  <c r="W13" i="1"/>
  <c r="W239" i="1"/>
  <c r="V335" i="1"/>
  <c r="W193" i="1"/>
  <c r="V91" i="1"/>
  <c r="W355" i="1"/>
  <c r="V61" i="1"/>
  <c r="W93" i="1"/>
  <c r="N325" i="1"/>
  <c r="Q325" i="1" s="1"/>
  <c r="N289" i="1"/>
  <c r="Q289" i="1" s="1"/>
  <c r="N333" i="1"/>
  <c r="Q333" i="1" s="1"/>
  <c r="N105" i="1"/>
  <c r="Q105" i="1" s="1"/>
  <c r="N73" i="1"/>
  <c r="Q73" i="1" s="1"/>
  <c r="N48" i="1"/>
  <c r="Q48" i="1" s="1"/>
  <c r="W342" i="1"/>
  <c r="W95" i="1"/>
  <c r="W353" i="1"/>
  <c r="W261" i="1"/>
  <c r="V217" i="1"/>
  <c r="W270" i="1"/>
  <c r="V57" i="1"/>
  <c r="V160" i="1"/>
  <c r="V329" i="1"/>
  <c r="W186" i="1"/>
  <c r="V203" i="1"/>
  <c r="V225" i="1"/>
  <c r="V229" i="1"/>
  <c r="V316" i="1"/>
  <c r="V21" i="1"/>
  <c r="V356" i="1"/>
  <c r="N112" i="1"/>
  <c r="Q112" i="1" s="1"/>
  <c r="V368" i="1"/>
  <c r="W163" i="1"/>
  <c r="N139" i="1"/>
  <c r="Q139" i="1" s="1"/>
  <c r="N99" i="1"/>
  <c r="Q99" i="1" s="1"/>
  <c r="N57" i="1"/>
  <c r="Q57" i="1" s="1"/>
  <c r="V130" i="1"/>
  <c r="N232" i="1"/>
  <c r="Q232" i="1" s="1"/>
  <c r="N225" i="1"/>
  <c r="Q225" i="1" s="1"/>
  <c r="N203" i="1"/>
  <c r="Q203" i="1" s="1"/>
  <c r="N35" i="1"/>
  <c r="Q35" i="1" s="1"/>
  <c r="N100" i="1"/>
  <c r="Q100" i="1" s="1"/>
  <c r="N373" i="1"/>
  <c r="Q373" i="1" s="1"/>
  <c r="N170" i="1"/>
  <c r="Q170" i="1" s="1"/>
  <c r="N66" i="1"/>
  <c r="Q66" i="1" s="1"/>
  <c r="N34" i="1"/>
  <c r="Q34" i="1" s="1"/>
  <c r="W146" i="1"/>
  <c r="W122" i="1"/>
  <c r="W121" i="1"/>
  <c r="V219" i="1"/>
  <c r="AI148" i="1"/>
  <c r="AI137" i="1"/>
  <c r="W310" i="1"/>
  <c r="V380" i="1"/>
  <c r="W392" i="1"/>
  <c r="V204" i="1"/>
  <c r="V295" i="1"/>
  <c r="W191" i="1"/>
  <c r="V114" i="1"/>
  <c r="V35" i="1"/>
  <c r="W228" i="1"/>
  <c r="W199" i="1"/>
  <c r="V283" i="1"/>
  <c r="V129" i="1"/>
  <c r="V393" i="1"/>
  <c r="W104" i="1"/>
  <c r="V259" i="1"/>
  <c r="V367" i="1"/>
  <c r="V167" i="1"/>
  <c r="V227" i="1"/>
  <c r="W307" i="1"/>
  <c r="W149" i="1"/>
  <c r="W260" i="1"/>
  <c r="V220" i="1"/>
  <c r="V284" i="1"/>
  <c r="V250" i="1"/>
  <c r="V306" i="1"/>
  <c r="V98" i="1"/>
  <c r="V208" i="1"/>
  <c r="W273" i="1"/>
  <c r="V107" i="1"/>
  <c r="V42" i="1"/>
  <c r="W120" i="1"/>
  <c r="V314" i="1"/>
  <c r="W340" i="1"/>
  <c r="K22" i="1"/>
  <c r="V268" i="1"/>
  <c r="W301" i="1"/>
  <c r="G22" i="1"/>
  <c r="V187" i="1"/>
  <c r="W174" i="1"/>
  <c r="W194" i="1"/>
  <c r="W386" i="1"/>
  <c r="W28" i="1"/>
  <c r="W85" i="1"/>
  <c r="V182" i="1"/>
  <c r="W210" i="1"/>
  <c r="N143" i="1"/>
  <c r="Q143" i="1" s="1"/>
  <c r="N94" i="1"/>
  <c r="Q94" i="1" s="1"/>
  <c r="N222" i="1"/>
  <c r="Q222" i="1" s="1"/>
  <c r="V175" i="1"/>
  <c r="V339" i="1"/>
  <c r="W198" i="1"/>
  <c r="N328" i="1"/>
  <c r="Q328" i="1" s="1"/>
  <c r="V326" i="1"/>
  <c r="W212" i="1"/>
  <c r="W15" i="1"/>
  <c r="N159" i="1"/>
  <c r="Q159" i="1" s="1"/>
  <c r="N331" i="1"/>
  <c r="Q331" i="1" s="1"/>
  <c r="N319" i="1"/>
  <c r="Q319" i="1" s="1"/>
  <c r="N272" i="1"/>
  <c r="Q272" i="1" s="1"/>
  <c r="N131" i="1"/>
  <c r="Q131" i="1" s="1"/>
  <c r="N318" i="1"/>
  <c r="Q318" i="1" s="1"/>
  <c r="N173" i="1"/>
  <c r="Q173" i="1" s="1"/>
  <c r="N154" i="1"/>
  <c r="Q154" i="1" s="1"/>
  <c r="N140" i="1"/>
  <c r="Q140" i="1" s="1"/>
  <c r="N89" i="1"/>
  <c r="Q89" i="1" s="1"/>
  <c r="N27" i="1"/>
  <c r="Q27" i="1" s="1"/>
  <c r="N216" i="1"/>
  <c r="Q216" i="1" s="1"/>
  <c r="N292" i="1"/>
  <c r="Q292" i="1" s="1"/>
  <c r="N270" i="1"/>
  <c r="Q270" i="1" s="1"/>
  <c r="N229" i="1"/>
  <c r="Q229" i="1" s="1"/>
  <c r="N165" i="1"/>
  <c r="Q165" i="1" s="1"/>
  <c r="N160" i="1"/>
  <c r="Q160" i="1" s="1"/>
  <c r="W140" i="1"/>
  <c r="N395" i="1"/>
  <c r="Q395" i="1" s="1"/>
  <c r="N383" i="1"/>
  <c r="Q383" i="1" s="1"/>
  <c r="N336" i="1"/>
  <c r="Q336" i="1" s="1"/>
  <c r="N309" i="1"/>
  <c r="Q309" i="1" s="1"/>
  <c r="N206" i="1"/>
  <c r="Q206" i="1" s="1"/>
  <c r="N341" i="1"/>
  <c r="Q341" i="1" s="1"/>
  <c r="W244" i="1"/>
  <c r="W17" i="1"/>
  <c r="N364" i="1"/>
  <c r="Q364" i="1" s="1"/>
  <c r="V158" i="1"/>
  <c r="N381" i="1"/>
  <c r="Q381" i="1" s="1"/>
  <c r="N368" i="1"/>
  <c r="Q368" i="1" s="1"/>
  <c r="N295" i="1"/>
  <c r="Q295" i="1" s="1"/>
  <c r="N132" i="1"/>
  <c r="Q132" i="1" s="1"/>
  <c r="N106" i="1"/>
  <c r="Q106" i="1" s="1"/>
  <c r="N74" i="1"/>
  <c r="Q74" i="1" s="1"/>
  <c r="N377" i="1"/>
  <c r="Q377" i="1" s="1"/>
  <c r="V300" i="1"/>
  <c r="V387" i="1"/>
  <c r="V313" i="1"/>
  <c r="W53" i="1"/>
  <c r="V47" i="1"/>
  <c r="N386" i="1"/>
  <c r="Q386" i="1" s="1"/>
  <c r="N155" i="1"/>
  <c r="Q155" i="1" s="1"/>
  <c r="W89" i="1"/>
  <c r="N247" i="1"/>
  <c r="Q247" i="1" s="1"/>
  <c r="N226" i="1"/>
  <c r="Q226" i="1" s="1"/>
  <c r="N200" i="1"/>
  <c r="Q200" i="1" s="1"/>
  <c r="N166" i="1"/>
  <c r="Q166" i="1" s="1"/>
  <c r="N130" i="1"/>
  <c r="Q130" i="1" s="1"/>
  <c r="V267" i="1"/>
  <c r="N185" i="1"/>
  <c r="Q185" i="1" s="1"/>
  <c r="V178" i="1"/>
  <c r="V74" i="1"/>
  <c r="V263" i="1"/>
  <c r="W152" i="1"/>
  <c r="W125" i="1"/>
  <c r="W195" i="1"/>
  <c r="W232" i="1"/>
  <c r="V206" i="1"/>
  <c r="V275" i="1"/>
  <c r="W309" i="1"/>
  <c r="W336" i="1"/>
  <c r="V171" i="1"/>
  <c r="N311" i="1"/>
  <c r="Q311" i="1" s="1"/>
  <c r="N302" i="1"/>
  <c r="Q302" i="1" s="1"/>
  <c r="N276" i="1"/>
  <c r="Q276" i="1" s="1"/>
  <c r="N264" i="1"/>
  <c r="Q264" i="1" s="1"/>
  <c r="N207" i="1"/>
  <c r="Q207" i="1" s="1"/>
  <c r="N196" i="1"/>
  <c r="Q196" i="1" s="1"/>
  <c r="N95" i="1"/>
  <c r="Q95" i="1" s="1"/>
  <c r="V333" i="1"/>
  <c r="W213" i="1"/>
  <c r="N85" i="1"/>
  <c r="Q85" i="1" s="1"/>
  <c r="N394" i="1"/>
  <c r="Q394" i="1" s="1"/>
  <c r="N382" i="1"/>
  <c r="Q382" i="1" s="1"/>
  <c r="N380" i="1"/>
  <c r="Q380" i="1" s="1"/>
  <c r="N375" i="1"/>
  <c r="Q375" i="1" s="1"/>
  <c r="N362" i="1"/>
  <c r="Q362" i="1" s="1"/>
  <c r="N300" i="1"/>
  <c r="Q300" i="1" s="1"/>
  <c r="N267" i="1"/>
  <c r="Q267" i="1" s="1"/>
  <c r="N214" i="1"/>
  <c r="Q214" i="1" s="1"/>
  <c r="N198" i="1"/>
  <c r="Q198" i="1" s="1"/>
  <c r="N193" i="1"/>
  <c r="Q193" i="1" s="1"/>
  <c r="N91" i="1"/>
  <c r="Q91" i="1" s="1"/>
  <c r="N138" i="1"/>
  <c r="Q138" i="1" s="1"/>
  <c r="V59" i="1"/>
  <c r="N121" i="1"/>
  <c r="Q121" i="1" s="1"/>
  <c r="W325" i="1"/>
  <c r="N16" i="1"/>
  <c r="Q16" i="1" s="1"/>
  <c r="N349" i="1"/>
  <c r="Q349" i="1" s="1"/>
  <c r="N241" i="1"/>
  <c r="Q241" i="1" s="1"/>
  <c r="W280" i="1"/>
  <c r="N199" i="1"/>
  <c r="Q199" i="1" s="1"/>
  <c r="N107" i="1"/>
  <c r="Q107" i="1" s="1"/>
  <c r="N116" i="1"/>
  <c r="Q116" i="1" s="1"/>
  <c r="N153" i="1"/>
  <c r="Q153" i="1" s="1"/>
  <c r="W101" i="1"/>
  <c r="N114" i="1"/>
  <c r="Q114" i="1" s="1"/>
  <c r="V312" i="1"/>
  <c r="W16" i="1"/>
  <c r="V155" i="1"/>
  <c r="N261" i="1"/>
  <c r="Q261" i="1" s="1"/>
  <c r="V361" i="1"/>
  <c r="N186" i="1"/>
  <c r="Q186" i="1" s="1"/>
  <c r="N283" i="1"/>
  <c r="Q283" i="1" s="1"/>
  <c r="N179" i="1"/>
  <c r="Q179" i="1" s="1"/>
  <c r="V52" i="1"/>
  <c r="W99" i="1"/>
  <c r="V144" i="1"/>
  <c r="N358" i="1"/>
  <c r="Q358" i="1" s="1"/>
  <c r="N286" i="1"/>
  <c r="Q286" i="1" s="1"/>
  <c r="N252" i="1"/>
  <c r="Q252" i="1" s="1"/>
  <c r="N195" i="1"/>
  <c r="Q195" i="1" s="1"/>
  <c r="N152" i="1"/>
  <c r="Q152" i="1" s="1"/>
  <c r="N122" i="1"/>
  <c r="Q122" i="1" s="1"/>
  <c r="V351" i="1"/>
  <c r="V255" i="1"/>
  <c r="N393" i="1"/>
  <c r="Q393" i="1" s="1"/>
  <c r="N301" i="1"/>
  <c r="Q301" i="1" s="1"/>
  <c r="N291" i="1"/>
  <c r="Q291" i="1" s="1"/>
  <c r="N215" i="1"/>
  <c r="Q215" i="1" s="1"/>
  <c r="V327" i="1"/>
  <c r="N172" i="1"/>
  <c r="Q172" i="1" s="1"/>
  <c r="N260" i="1"/>
  <c r="Q260" i="1" s="1"/>
  <c r="N168" i="1"/>
  <c r="Q168" i="1" s="1"/>
  <c r="N230" i="1"/>
  <c r="Q230" i="1" s="1"/>
  <c r="N213" i="1"/>
  <c r="Q213" i="1" s="1"/>
  <c r="N384" i="1"/>
  <c r="Q384" i="1" s="1"/>
  <c r="N317" i="1"/>
  <c r="Q317" i="1" s="1"/>
  <c r="N256" i="1"/>
  <c r="Q256" i="1" s="1"/>
  <c r="N190" i="1"/>
  <c r="Q190" i="1" s="1"/>
  <c r="N161" i="1"/>
  <c r="Q161" i="1" s="1"/>
  <c r="T44" i="1"/>
  <c r="V341" i="1"/>
  <c r="T147" i="1"/>
  <c r="W352" i="1"/>
  <c r="V294" i="1"/>
  <c r="V157" i="1"/>
  <c r="T235" i="1"/>
  <c r="T157" i="1"/>
  <c r="W137" i="1"/>
  <c r="W145" i="1"/>
  <c r="T171" i="1"/>
  <c r="W303" i="1"/>
  <c r="T183" i="1"/>
  <c r="W164" i="1"/>
  <c r="W150" i="1"/>
  <c r="V364" i="1"/>
  <c r="V328" i="1"/>
  <c r="W216" i="1"/>
  <c r="V222" i="1"/>
  <c r="W249" i="1"/>
  <c r="W30" i="1"/>
  <c r="W376" i="1"/>
  <c r="V269" i="1"/>
  <c r="N357" i="1"/>
  <c r="Q357" i="1" s="1"/>
  <c r="N346" i="1"/>
  <c r="Q346" i="1" s="1"/>
  <c r="N75" i="1"/>
  <c r="Q75" i="1" s="1"/>
  <c r="N15" i="1"/>
  <c r="Q15" i="1" s="1"/>
  <c r="N212" i="1"/>
  <c r="Q212" i="1" s="1"/>
  <c r="N134" i="1"/>
  <c r="Q134" i="1" s="1"/>
  <c r="N78" i="1"/>
  <c r="Q78" i="1" s="1"/>
  <c r="N47" i="1"/>
  <c r="Q47" i="1" s="1"/>
  <c r="N169" i="1"/>
  <c r="Q169" i="1" s="1"/>
  <c r="W371" i="1"/>
  <c r="W18" i="1"/>
  <c r="N392" i="1"/>
  <c r="Q392" i="1" s="1"/>
  <c r="N332" i="1"/>
  <c r="Q332" i="1" s="1"/>
  <c r="N339" i="1"/>
  <c r="Q339" i="1" s="1"/>
  <c r="N326" i="1"/>
  <c r="Q326" i="1" s="1"/>
  <c r="N313" i="1"/>
  <c r="Q313" i="1" s="1"/>
  <c r="N290" i="1"/>
  <c r="Q290" i="1" s="1"/>
  <c r="N279" i="1"/>
  <c r="Q279" i="1" s="1"/>
  <c r="N257" i="1"/>
  <c r="Q257" i="1" s="1"/>
  <c r="N244" i="1"/>
  <c r="Q244" i="1" s="1"/>
  <c r="N211" i="1"/>
  <c r="Q211" i="1" s="1"/>
  <c r="N188" i="1"/>
  <c r="Q188" i="1" s="1"/>
  <c r="N175" i="1"/>
  <c r="Q175" i="1" s="1"/>
  <c r="N158" i="1"/>
  <c r="Q158" i="1" s="1"/>
  <c r="N145" i="1"/>
  <c r="Q145" i="1" s="1"/>
  <c r="N124" i="1"/>
  <c r="Q124" i="1" s="1"/>
  <c r="N87" i="1"/>
  <c r="Q87" i="1" s="1"/>
  <c r="N58" i="1"/>
  <c r="Q58" i="1" s="1"/>
  <c r="N19" i="1"/>
  <c r="Q19" i="1" s="1"/>
  <c r="N123" i="1"/>
  <c r="Q123" i="1" s="1"/>
  <c r="N150" i="1"/>
  <c r="Q150" i="1" s="1"/>
  <c r="N59" i="1"/>
  <c r="Q59" i="1" s="1"/>
  <c r="N120" i="1"/>
  <c r="Q120" i="1" s="1"/>
  <c r="N321" i="1"/>
  <c r="Q321" i="1" s="1"/>
  <c r="V359" i="1"/>
  <c r="N385" i="1"/>
  <c r="Q385" i="1" s="1"/>
  <c r="N367" i="1"/>
  <c r="Q367" i="1" s="1"/>
  <c r="N344" i="1"/>
  <c r="Q344" i="1" s="1"/>
  <c r="N306" i="1"/>
  <c r="Q306" i="1" s="1"/>
  <c r="N310" i="1"/>
  <c r="Q310" i="1" s="1"/>
  <c r="N259" i="1"/>
  <c r="Q259" i="1" s="1"/>
  <c r="N237" i="1"/>
  <c r="Q237" i="1" s="1"/>
  <c r="N219" i="1"/>
  <c r="Q219" i="1" s="1"/>
  <c r="N227" i="1"/>
  <c r="Q227" i="1" s="1"/>
  <c r="N204" i="1"/>
  <c r="Q204" i="1" s="1"/>
  <c r="N191" i="1"/>
  <c r="Q191" i="1" s="1"/>
  <c r="N167" i="1"/>
  <c r="Q167" i="1" s="1"/>
  <c r="N162" i="1"/>
  <c r="Q162" i="1" s="1"/>
  <c r="N108" i="1"/>
  <c r="Q108" i="1" s="1"/>
  <c r="W289" i="1"/>
  <c r="W214" i="1"/>
  <c r="W181" i="1"/>
  <c r="N390" i="1"/>
  <c r="Q390" i="1" s="1"/>
  <c r="N378" i="1"/>
  <c r="Q378" i="1" s="1"/>
  <c r="N372" i="1"/>
  <c r="Q372" i="1" s="1"/>
  <c r="N360" i="1"/>
  <c r="Q360" i="1" s="1"/>
  <c r="N338" i="1"/>
  <c r="Q338" i="1" s="1"/>
  <c r="N324" i="1"/>
  <c r="Q324" i="1" s="1"/>
  <c r="N298" i="1"/>
  <c r="Q298" i="1" s="1"/>
  <c r="N288" i="1"/>
  <c r="Q288" i="1" s="1"/>
  <c r="N277" i="1"/>
  <c r="Q277" i="1" s="1"/>
  <c r="N265" i="1"/>
  <c r="Q265" i="1" s="1"/>
  <c r="N254" i="1"/>
  <c r="Q254" i="1" s="1"/>
  <c r="N242" i="1"/>
  <c r="Q242" i="1" s="1"/>
  <c r="N197" i="1"/>
  <c r="Q197" i="1" s="1"/>
  <c r="N115" i="1"/>
  <c r="Q115" i="1" s="1"/>
  <c r="N53" i="1"/>
  <c r="Q53" i="1" s="1"/>
  <c r="N296" i="1"/>
  <c r="Q296" i="1" s="1"/>
  <c r="N365" i="1"/>
  <c r="Q365" i="1" s="1"/>
  <c r="N353" i="1"/>
  <c r="Q353" i="1" s="1"/>
  <c r="N342" i="1"/>
  <c r="Q342" i="1" s="1"/>
  <c r="N329" i="1"/>
  <c r="Q329" i="1" s="1"/>
  <c r="N316" i="1"/>
  <c r="Q316" i="1" s="1"/>
  <c r="N304" i="1"/>
  <c r="Q304" i="1" s="1"/>
  <c r="N217" i="1"/>
  <c r="Q217" i="1" s="1"/>
  <c r="N129" i="1"/>
  <c r="Q129" i="1" s="1"/>
  <c r="N64" i="1"/>
  <c r="Q64" i="1" s="1"/>
  <c r="N60" i="1"/>
  <c r="Q60" i="1" s="1"/>
  <c r="N233" i="1"/>
  <c r="Q233" i="1" s="1"/>
  <c r="N231" i="1"/>
  <c r="Q231" i="1" s="1"/>
  <c r="N32" i="1"/>
  <c r="Q32" i="1" s="1"/>
  <c r="N29" i="1"/>
  <c r="Q29" i="1" s="1"/>
  <c r="V245" i="1"/>
  <c r="N251" i="1"/>
  <c r="Q251" i="1" s="1"/>
  <c r="W20" i="1"/>
  <c r="N22" i="1"/>
  <c r="Q22" i="1" s="1"/>
  <c r="N388" i="1"/>
  <c r="Q388" i="1" s="1"/>
  <c r="N370" i="1"/>
  <c r="Q370" i="1" s="1"/>
  <c r="N125" i="1"/>
  <c r="Q125" i="1" s="1"/>
  <c r="N322" i="1"/>
  <c r="Q322" i="1" s="1"/>
  <c r="N297" i="1"/>
  <c r="Q297" i="1" s="1"/>
  <c r="N275" i="1"/>
  <c r="Q275" i="1" s="1"/>
  <c r="N263" i="1"/>
  <c r="Q263" i="1" s="1"/>
  <c r="N240" i="1"/>
  <c r="Q240" i="1" s="1"/>
  <c r="N178" i="1"/>
  <c r="Q178" i="1" s="1"/>
  <c r="N126" i="1"/>
  <c r="Q126" i="1" s="1"/>
  <c r="N135" i="1"/>
  <c r="Q135" i="1" s="1"/>
  <c r="N80" i="1"/>
  <c r="Q80" i="1" s="1"/>
  <c r="N51" i="1"/>
  <c r="Q51" i="1" s="1"/>
  <c r="N9" i="1"/>
  <c r="Q9" i="1" s="1"/>
  <c r="N189" i="1"/>
  <c r="Q189" i="1" s="1"/>
  <c r="N133" i="1"/>
  <c r="Q133" i="1" s="1"/>
  <c r="N369" i="1"/>
  <c r="Q369" i="1" s="1"/>
  <c r="N262" i="1"/>
  <c r="Q262" i="1" s="1"/>
  <c r="N180" i="1"/>
  <c r="Q180" i="1" s="1"/>
  <c r="N363" i="1"/>
  <c r="Q363" i="1" s="1"/>
  <c r="N351" i="1"/>
  <c r="Q351" i="1" s="1"/>
  <c r="N340" i="1"/>
  <c r="Q340" i="1" s="1"/>
  <c r="N327" i="1"/>
  <c r="Q327" i="1" s="1"/>
  <c r="N314" i="1"/>
  <c r="Q314" i="1" s="1"/>
  <c r="N280" i="1"/>
  <c r="Q280" i="1" s="1"/>
  <c r="N268" i="1"/>
  <c r="Q268" i="1" s="1"/>
  <c r="N248" i="1"/>
  <c r="Q248" i="1" s="1"/>
  <c r="N223" i="1"/>
  <c r="Q223" i="1" s="1"/>
  <c r="N201" i="1"/>
  <c r="Q201" i="1" s="1"/>
  <c r="N184" i="1"/>
  <c r="Q184" i="1" s="1"/>
  <c r="N142" i="1"/>
  <c r="Q142" i="1" s="1"/>
  <c r="N93" i="1"/>
  <c r="Q93" i="1" s="1"/>
  <c r="N21" i="1"/>
  <c r="Q21" i="1" s="1"/>
  <c r="N387" i="1"/>
  <c r="Q387" i="1" s="1"/>
  <c r="N239" i="1"/>
  <c r="Q239" i="1" s="1"/>
  <c r="W349" i="1"/>
  <c r="N205" i="1"/>
  <c r="Q205" i="1" s="1"/>
  <c r="N258" i="1"/>
  <c r="Q258" i="1" s="1"/>
  <c r="V266" i="1"/>
  <c r="N356" i="1"/>
  <c r="Q356" i="1" s="1"/>
  <c r="N345" i="1"/>
  <c r="Q345" i="1" s="1"/>
  <c r="N334" i="1"/>
  <c r="Q334" i="1" s="1"/>
  <c r="N320" i="1"/>
  <c r="Q320" i="1" s="1"/>
  <c r="N307" i="1"/>
  <c r="Q307" i="1" s="1"/>
  <c r="N284" i="1"/>
  <c r="Q284" i="1" s="1"/>
  <c r="N273" i="1"/>
  <c r="Q273" i="1" s="1"/>
  <c r="N250" i="1"/>
  <c r="Q250" i="1" s="1"/>
  <c r="N220" i="1"/>
  <c r="Q220" i="1" s="1"/>
  <c r="N228" i="1"/>
  <c r="Q228" i="1" s="1"/>
  <c r="N208" i="1"/>
  <c r="Q208" i="1" s="1"/>
  <c r="N192" i="1"/>
  <c r="Q192" i="1" s="1"/>
  <c r="N163" i="1"/>
  <c r="Q163" i="1" s="1"/>
  <c r="N149" i="1"/>
  <c r="Q149" i="1" s="1"/>
  <c r="N49" i="1"/>
  <c r="Q49" i="1" s="1"/>
  <c r="N45" i="1"/>
  <c r="Q45" i="1" s="1"/>
  <c r="N13" i="1"/>
  <c r="Q13" i="1" s="1"/>
  <c r="N335" i="1"/>
  <c r="Q335" i="1" s="1"/>
  <c r="N274" i="1"/>
  <c r="Q274" i="1" s="1"/>
  <c r="W278" i="1"/>
  <c r="V395" i="1"/>
  <c r="N176" i="1"/>
  <c r="Q176" i="1" s="1"/>
  <c r="N391" i="1"/>
  <c r="Q391" i="1" s="1"/>
  <c r="N374" i="1"/>
  <c r="Q374" i="1" s="1"/>
  <c r="N361" i="1"/>
  <c r="Q361" i="1" s="1"/>
  <c r="N350" i="1"/>
  <c r="Q350" i="1" s="1"/>
  <c r="N312" i="1"/>
  <c r="Q312" i="1" s="1"/>
  <c r="N299" i="1"/>
  <c r="Q299" i="1" s="1"/>
  <c r="N278" i="1"/>
  <c r="Q278" i="1" s="1"/>
  <c r="N141" i="1"/>
  <c r="Q141" i="1" s="1"/>
  <c r="N55" i="1"/>
  <c r="Q55" i="1" s="1"/>
  <c r="N245" i="1"/>
  <c r="Q245" i="1" s="1"/>
  <c r="N181" i="1"/>
  <c r="Q181" i="1" s="1"/>
  <c r="N20" i="1"/>
  <c r="Q20" i="1" s="1"/>
  <c r="N36" i="1"/>
  <c r="Q36" i="1" s="1"/>
  <c r="N285" i="1"/>
  <c r="Q285" i="1" s="1"/>
  <c r="V119" i="1"/>
  <c r="N366" i="1"/>
  <c r="Q366" i="1" s="1"/>
  <c r="N354" i="1"/>
  <c r="Q354" i="1" s="1"/>
  <c r="N343" i="1"/>
  <c r="Q343" i="1" s="1"/>
  <c r="N330" i="1"/>
  <c r="Q330" i="1" s="1"/>
  <c r="N305" i="1"/>
  <c r="Q305" i="1" s="1"/>
  <c r="N293" i="1"/>
  <c r="Q293" i="1" s="1"/>
  <c r="N282" i="1"/>
  <c r="Q282" i="1" s="1"/>
  <c r="N271" i="1"/>
  <c r="Q271" i="1" s="1"/>
  <c r="N218" i="1"/>
  <c r="Q218" i="1" s="1"/>
  <c r="N67" i="1"/>
  <c r="Q67" i="1" s="1"/>
  <c r="N42" i="1"/>
  <c r="Q42" i="1" s="1"/>
  <c r="N68" i="1"/>
  <c r="Q68" i="1" s="1"/>
  <c r="N118" i="1"/>
  <c r="Q118" i="1" s="1"/>
  <c r="N308" i="1"/>
  <c r="Q308" i="1" s="1"/>
  <c r="N389" i="1"/>
  <c r="Q389" i="1" s="1"/>
  <c r="N371" i="1"/>
  <c r="Q371" i="1" s="1"/>
  <c r="N359" i="1"/>
  <c r="Q359" i="1" s="1"/>
  <c r="N348" i="1"/>
  <c r="Q348" i="1" s="1"/>
  <c r="N323" i="1"/>
  <c r="Q323" i="1" s="1"/>
  <c r="N253" i="1"/>
  <c r="Q253" i="1" s="1"/>
  <c r="N52" i="1"/>
  <c r="Q52" i="1" s="1"/>
  <c r="N148" i="1"/>
  <c r="Q148" i="1" s="1"/>
  <c r="N84" i="1"/>
  <c r="Q84" i="1" s="1"/>
  <c r="N50" i="1"/>
  <c r="Q50" i="1" s="1"/>
  <c r="V90" i="1"/>
  <c r="N287" i="1"/>
  <c r="Q287" i="1" s="1"/>
  <c r="N379" i="1"/>
  <c r="Q379" i="1" s="1"/>
  <c r="N376" i="1"/>
  <c r="Q376" i="1" s="1"/>
  <c r="W36" i="1"/>
  <c r="W55" i="1"/>
  <c r="N352" i="1"/>
  <c r="Q352" i="1" s="1"/>
  <c r="N315" i="1"/>
  <c r="Q315" i="1" s="1"/>
  <c r="N303" i="1"/>
  <c r="Q303" i="1" s="1"/>
  <c r="N294" i="1"/>
  <c r="Q294" i="1" s="1"/>
  <c r="N281" i="1"/>
  <c r="Q281" i="1" s="1"/>
  <c r="N269" i="1"/>
  <c r="Q269" i="1" s="1"/>
  <c r="N249" i="1"/>
  <c r="Q249" i="1" s="1"/>
  <c r="N224" i="1"/>
  <c r="Q224" i="1" s="1"/>
  <c r="N164" i="1"/>
  <c r="Q164" i="1" s="1"/>
  <c r="N128" i="1"/>
  <c r="Q128" i="1" s="1"/>
  <c r="N62" i="1"/>
  <c r="Q62" i="1" s="1"/>
  <c r="V211" i="1"/>
  <c r="N182" i="1"/>
  <c r="Q182" i="1" s="1"/>
  <c r="N28" i="1"/>
  <c r="Q28" i="1" s="1"/>
  <c r="W22" i="1"/>
  <c r="W338" i="1"/>
  <c r="W58" i="1"/>
  <c r="V159" i="1"/>
  <c r="V19" i="1"/>
  <c r="W221" i="1"/>
  <c r="V185" i="1"/>
  <c r="V358" i="1"/>
  <c r="W279" i="1"/>
  <c r="W223" i="1"/>
  <c r="V248" i="1"/>
  <c r="V116" i="1"/>
  <c r="V215" i="1"/>
  <c r="W87" i="1"/>
  <c r="W324" i="1"/>
  <c r="W202" i="1"/>
  <c r="V348" i="1"/>
  <c r="W318" i="1"/>
  <c r="W382" i="1"/>
  <c r="AI151" i="1"/>
  <c r="AI150" i="1"/>
  <c r="AI132" i="1"/>
  <c r="AI141" i="1"/>
  <c r="AI133" i="1"/>
  <c r="AI145" i="1"/>
  <c r="AI130" i="1"/>
  <c r="V287" i="1"/>
  <c r="V100" i="1"/>
  <c r="W354" i="1"/>
  <c r="V68" i="1"/>
  <c r="V320" i="1"/>
  <c r="W78" i="1"/>
  <c r="W124" i="1"/>
  <c r="V365" i="1"/>
  <c r="T17" i="1"/>
  <c r="W177" i="1"/>
  <c r="V373" i="1"/>
  <c r="W184" i="1"/>
  <c r="V141" i="1"/>
  <c r="V201" i="1"/>
  <c r="V388" i="1"/>
  <c r="V44" i="1"/>
  <c r="W243" i="1"/>
  <c r="V377" i="1"/>
  <c r="V334" i="1"/>
  <c r="V277" i="1"/>
  <c r="W297" i="1"/>
  <c r="V345" i="1"/>
  <c r="W138" i="1"/>
  <c r="V290" i="1"/>
  <c r="W321" i="1"/>
  <c r="V383" i="1"/>
  <c r="V240" i="1"/>
  <c r="V362" i="1"/>
  <c r="V133" i="1"/>
  <c r="W153" i="1"/>
  <c r="V49" i="1"/>
  <c r="W9" i="1"/>
  <c r="V234" i="1"/>
  <c r="W106" i="1"/>
  <c r="V197" i="1"/>
  <c r="W315" i="1"/>
  <c r="W190" i="1"/>
  <c r="V272" i="1"/>
  <c r="V258" i="1"/>
  <c r="V311" i="1"/>
  <c r="W233" i="1"/>
  <c r="V115" i="1"/>
  <c r="W67" i="1"/>
  <c r="W168" i="1"/>
  <c r="V394" i="1"/>
  <c r="N355" i="1"/>
  <c r="Q355" i="1" s="1"/>
  <c r="M396" i="1"/>
  <c r="V126" i="1"/>
  <c r="W126" i="1"/>
  <c r="V252" i="1"/>
  <c r="W252" i="1"/>
  <c r="W262" i="1"/>
  <c r="V262" i="1"/>
  <c r="W299" i="1"/>
  <c r="V299" i="1"/>
  <c r="W344" i="1"/>
  <c r="V344" i="1"/>
  <c r="W94" i="1"/>
  <c r="V94" i="1"/>
  <c r="N234" i="1"/>
  <c r="Q234" i="1" s="1"/>
  <c r="N98" i="1"/>
  <c r="Q98" i="1" s="1"/>
  <c r="L396" i="1"/>
  <c r="N337" i="1"/>
  <c r="Q337" i="1" s="1"/>
  <c r="W109" i="1"/>
  <c r="V109" i="1"/>
  <c r="V154" i="1"/>
  <c r="W154" i="1"/>
  <c r="W322" i="1"/>
  <c r="V322" i="1"/>
  <c r="V363" i="1"/>
  <c r="W363" i="1"/>
  <c r="W374" i="1"/>
  <c r="V134" i="1"/>
  <c r="W134" i="1"/>
  <c r="W192" i="1"/>
  <c r="V192" i="1"/>
  <c r="V231" i="1"/>
  <c r="W231" i="1"/>
  <c r="W142" i="1"/>
  <c r="V142" i="1"/>
  <c r="W265" i="1"/>
  <c r="V265" i="1"/>
  <c r="W292" i="1"/>
  <c r="V292" i="1"/>
  <c r="W337" i="1"/>
  <c r="V337" i="1"/>
  <c r="V156" i="1"/>
  <c r="W156" i="1"/>
  <c r="V257" i="1"/>
  <c r="W257" i="1"/>
  <c r="W366" i="1"/>
  <c r="V366" i="1"/>
  <c r="V304" i="1"/>
  <c r="W304" i="1"/>
  <c r="W132" i="1"/>
  <c r="V132" i="1"/>
  <c r="W286" i="1"/>
  <c r="V286" i="1"/>
  <c r="V378" i="1"/>
  <c r="W378" i="1"/>
  <c r="W123" i="1"/>
  <c r="V123" i="1"/>
  <c r="V296" i="1"/>
  <c r="W296" i="1"/>
  <c r="W332" i="1"/>
  <c r="V332" i="1"/>
  <c r="V64" i="1"/>
  <c r="W64" i="1"/>
  <c r="V162" i="1"/>
  <c r="W162" i="1"/>
  <c r="W165" i="1"/>
  <c r="V165" i="1"/>
  <c r="V237" i="1"/>
  <c r="W237" i="1"/>
  <c r="W370" i="1"/>
  <c r="V370" i="1"/>
  <c r="V390" i="1"/>
  <c r="W390" i="1"/>
  <c r="W139" i="1"/>
  <c r="W166" i="1"/>
  <c r="V166" i="1"/>
  <c r="W281" i="1"/>
  <c r="V281" i="1"/>
  <c r="V319" i="1"/>
  <c r="W319" i="1"/>
  <c r="V331" i="1"/>
  <c r="W331" i="1"/>
  <c r="W381" i="1"/>
  <c r="V381" i="1"/>
  <c r="W50" i="1"/>
  <c r="V50" i="1"/>
  <c r="AI134" i="1"/>
  <c r="AI135" i="1"/>
  <c r="AK108" i="1"/>
  <c r="AK114" i="1" s="1"/>
  <c r="AI136" i="1"/>
  <c r="AI138" i="1"/>
  <c r="AI139" i="1"/>
  <c r="AI140" i="1"/>
  <c r="AI125" i="1"/>
  <c r="AI142" i="1"/>
  <c r="AI126" i="1"/>
  <c r="AI143" i="1"/>
  <c r="AI127" i="1"/>
  <c r="AI144" i="1"/>
  <c r="AI128" i="1"/>
  <c r="AI147" i="1"/>
  <c r="AI129" i="1"/>
  <c r="AI149" i="1"/>
  <c r="AI131" i="1"/>
  <c r="T138" i="1" l="1"/>
  <c r="T194" i="1"/>
  <c r="R396" i="1"/>
  <c r="T255" i="1"/>
  <c r="T30" i="1"/>
  <c r="T221" i="1"/>
  <c r="T144" i="1"/>
  <c r="T101" i="1"/>
  <c r="T156" i="1"/>
  <c r="T209" i="1"/>
  <c r="T109" i="1"/>
  <c r="T18" i="1"/>
  <c r="T137" i="1"/>
  <c r="T90" i="1"/>
  <c r="T119" i="1"/>
  <c r="T174" i="1"/>
  <c r="T187" i="1"/>
  <c r="T100" i="1"/>
  <c r="T210" i="1"/>
  <c r="T35" i="1"/>
  <c r="T243" i="1"/>
  <c r="T61" i="1"/>
  <c r="T177" i="1"/>
  <c r="T266" i="1"/>
  <c r="T48" i="1"/>
  <c r="AK115" i="1"/>
  <c r="T139" i="1"/>
  <c r="T289" i="1"/>
  <c r="T66" i="1"/>
  <c r="T325" i="1"/>
  <c r="T159" i="1"/>
  <c r="T170" i="1"/>
  <c r="T373" i="1"/>
  <c r="T225" i="1"/>
  <c r="T333" i="1"/>
  <c r="T105" i="1"/>
  <c r="T73" i="1"/>
  <c r="T232" i="1"/>
  <c r="T382" i="1"/>
  <c r="T57" i="1"/>
  <c r="T99" i="1"/>
  <c r="T161" i="1"/>
  <c r="T166" i="1"/>
  <c r="T377" i="1"/>
  <c r="T206" i="1"/>
  <c r="T27" i="1"/>
  <c r="T34" i="1"/>
  <c r="T143" i="1"/>
  <c r="T89" i="1"/>
  <c r="T106" i="1"/>
  <c r="T112" i="1"/>
  <c r="T364" i="1"/>
  <c r="T381" i="1"/>
  <c r="T203" i="1"/>
  <c r="T94" i="1"/>
  <c r="T195" i="1"/>
  <c r="T16" i="1"/>
  <c r="T375" i="1"/>
  <c r="T302" i="1"/>
  <c r="T366" i="1"/>
  <c r="T149" i="1"/>
  <c r="T345" i="1"/>
  <c r="T297" i="1"/>
  <c r="T53" i="1"/>
  <c r="T372" i="1"/>
  <c r="T150" i="1"/>
  <c r="T260" i="1"/>
  <c r="T252" i="1"/>
  <c r="T380" i="1"/>
  <c r="T311" i="1"/>
  <c r="T229" i="1"/>
  <c r="T319" i="1"/>
  <c r="T356" i="1"/>
  <c r="T322" i="1"/>
  <c r="T60" i="1"/>
  <c r="T378" i="1"/>
  <c r="T279" i="1"/>
  <c r="T172" i="1"/>
  <c r="T286" i="1"/>
  <c r="T121" i="1"/>
  <c r="T185" i="1"/>
  <c r="T270" i="1"/>
  <c r="T331" i="1"/>
  <c r="T272" i="1"/>
  <c r="T374" i="1"/>
  <c r="T248" i="1"/>
  <c r="T125" i="1"/>
  <c r="T197" i="1"/>
  <c r="T390" i="1"/>
  <c r="T358" i="1"/>
  <c r="T114" i="1"/>
  <c r="T394" i="1"/>
  <c r="T292" i="1"/>
  <c r="T294" i="1"/>
  <c r="T303" i="1"/>
  <c r="T67" i="1"/>
  <c r="T391" i="1"/>
  <c r="T268" i="1"/>
  <c r="T242" i="1"/>
  <c r="T310" i="1"/>
  <c r="T15" i="1"/>
  <c r="T215" i="1"/>
  <c r="T85" i="1"/>
  <c r="T130" i="1"/>
  <c r="T341" i="1"/>
  <c r="T216" i="1"/>
  <c r="T296" i="1"/>
  <c r="T42" i="1"/>
  <c r="T315" i="1"/>
  <c r="T280" i="1"/>
  <c r="T306" i="1"/>
  <c r="T87" i="1"/>
  <c r="T75" i="1"/>
  <c r="T291" i="1"/>
  <c r="T153" i="1"/>
  <c r="T91" i="1"/>
  <c r="T231" i="1"/>
  <c r="T165" i="1"/>
  <c r="T253" i="1"/>
  <c r="T181" i="1"/>
  <c r="T265" i="1"/>
  <c r="T344" i="1"/>
  <c r="T346" i="1"/>
  <c r="T190" i="1"/>
  <c r="T301" i="1"/>
  <c r="T116" i="1"/>
  <c r="T193" i="1"/>
  <c r="T200" i="1"/>
  <c r="T74" i="1"/>
  <c r="T309" i="1"/>
  <c r="T312" i="1"/>
  <c r="T271" i="1"/>
  <c r="T323" i="1"/>
  <c r="T245" i="1"/>
  <c r="T250" i="1"/>
  <c r="T239" i="1"/>
  <c r="T277" i="1"/>
  <c r="T256" i="1"/>
  <c r="T393" i="1"/>
  <c r="T179" i="1"/>
  <c r="T107" i="1"/>
  <c r="T198" i="1"/>
  <c r="T95" i="1"/>
  <c r="T226" i="1"/>
  <c r="T336" i="1"/>
  <c r="T140" i="1"/>
  <c r="T328" i="1"/>
  <c r="T348" i="1"/>
  <c r="T274" i="1"/>
  <c r="T387" i="1"/>
  <c r="T126" i="1"/>
  <c r="T251" i="1"/>
  <c r="T317" i="1"/>
  <c r="T283" i="1"/>
  <c r="T199" i="1"/>
  <c r="T214" i="1"/>
  <c r="T196" i="1"/>
  <c r="T247" i="1"/>
  <c r="T132" i="1"/>
  <c r="T383" i="1"/>
  <c r="T154" i="1"/>
  <c r="T128" i="1"/>
  <c r="T359" i="1"/>
  <c r="T305" i="1"/>
  <c r="T335" i="1"/>
  <c r="T284" i="1"/>
  <c r="T178" i="1"/>
  <c r="T298" i="1"/>
  <c r="T384" i="1"/>
  <c r="T186" i="1"/>
  <c r="T267" i="1"/>
  <c r="T207" i="1"/>
  <c r="T295" i="1"/>
  <c r="T395" i="1"/>
  <c r="T173" i="1"/>
  <c r="T168" i="1"/>
  <c r="T164" i="1"/>
  <c r="T371" i="1"/>
  <c r="T13" i="1"/>
  <c r="T29" i="1"/>
  <c r="T353" i="1"/>
  <c r="T324" i="1"/>
  <c r="T321" i="1"/>
  <c r="T188" i="1"/>
  <c r="T213" i="1"/>
  <c r="T122" i="1"/>
  <c r="T241" i="1"/>
  <c r="T300" i="1"/>
  <c r="T264" i="1"/>
  <c r="T155" i="1"/>
  <c r="T368" i="1"/>
  <c r="T318" i="1"/>
  <c r="T379" i="1"/>
  <c r="T389" i="1"/>
  <c r="T45" i="1"/>
  <c r="T263" i="1"/>
  <c r="T32" i="1"/>
  <c r="T365" i="1"/>
  <c r="T230" i="1"/>
  <c r="T152" i="1"/>
  <c r="T261" i="1"/>
  <c r="T349" i="1"/>
  <c r="T362" i="1"/>
  <c r="T276" i="1"/>
  <c r="T386" i="1"/>
  <c r="T160" i="1"/>
  <c r="T131" i="1"/>
  <c r="T222" i="1"/>
  <c r="T62" i="1"/>
  <c r="T204" i="1"/>
  <c r="T55" i="1"/>
  <c r="T314" i="1"/>
  <c r="T51" i="1"/>
  <c r="T64" i="1"/>
  <c r="T115" i="1"/>
  <c r="T219" i="1"/>
  <c r="T59" i="1"/>
  <c r="T220" i="1"/>
  <c r="T244" i="1"/>
  <c r="T330" i="1"/>
  <c r="T141" i="1"/>
  <c r="T327" i="1"/>
  <c r="T388" i="1"/>
  <c r="T129" i="1"/>
  <c r="T237" i="1"/>
  <c r="T257" i="1"/>
  <c r="T169" i="1"/>
  <c r="T189" i="1"/>
  <c r="T273" i="1"/>
  <c r="T370" i="1"/>
  <c r="T282" i="1"/>
  <c r="T376" i="1"/>
  <c r="T224" i="1"/>
  <c r="T287" i="1"/>
  <c r="T343" i="1"/>
  <c r="T278" i="1"/>
  <c r="T307" i="1"/>
  <c r="T340" i="1"/>
  <c r="T80" i="1"/>
  <c r="T22" i="1"/>
  <c r="T217" i="1"/>
  <c r="T259" i="1"/>
  <c r="T123" i="1"/>
  <c r="T47" i="1"/>
  <c r="T308" i="1"/>
  <c r="T354" i="1"/>
  <c r="T320" i="1"/>
  <c r="T21" i="1"/>
  <c r="T135" i="1"/>
  <c r="T304" i="1"/>
  <c r="T19" i="1"/>
  <c r="T58" i="1"/>
  <c r="T313" i="1"/>
  <c r="T249" i="1"/>
  <c r="T334" i="1"/>
  <c r="T360" i="1"/>
  <c r="T351" i="1"/>
  <c r="T118" i="1"/>
  <c r="T281" i="1"/>
  <c r="T50" i="1"/>
  <c r="T68" i="1"/>
  <c r="T350" i="1"/>
  <c r="T142" i="1"/>
  <c r="T180" i="1"/>
  <c r="T329" i="1"/>
  <c r="T108" i="1"/>
  <c r="T212" i="1"/>
  <c r="T299" i="1"/>
  <c r="T269" i="1"/>
  <c r="T316" i="1"/>
  <c r="T134" i="1"/>
  <c r="T363" i="1"/>
  <c r="T93" i="1"/>
  <c r="T84" i="1"/>
  <c r="T361" i="1"/>
  <c r="T184" i="1"/>
  <c r="T240" i="1"/>
  <c r="T288" i="1"/>
  <c r="T162" i="1"/>
  <c r="T367" i="1"/>
  <c r="T124" i="1"/>
  <c r="T326" i="1"/>
  <c r="T163" i="1"/>
  <c r="T254" i="1"/>
  <c r="T49" i="1"/>
  <c r="T290" i="1"/>
  <c r="T28" i="1"/>
  <c r="T148" i="1"/>
  <c r="T285" i="1"/>
  <c r="T192" i="1"/>
  <c r="T201" i="1"/>
  <c r="T262" i="1"/>
  <c r="T342" i="1"/>
  <c r="T167" i="1"/>
  <c r="T385" i="1"/>
  <c r="T145" i="1"/>
  <c r="T339" i="1"/>
  <c r="T182" i="1"/>
  <c r="T52" i="1"/>
  <c r="T218" i="1"/>
  <c r="T36" i="1"/>
  <c r="T208" i="1"/>
  <c r="T258" i="1"/>
  <c r="T223" i="1"/>
  <c r="T275" i="1"/>
  <c r="T191" i="1"/>
  <c r="T158" i="1"/>
  <c r="T332" i="1"/>
  <c r="T352" i="1"/>
  <c r="T20" i="1"/>
  <c r="T176" i="1"/>
  <c r="T228" i="1"/>
  <c r="T205" i="1"/>
  <c r="T133" i="1"/>
  <c r="T338" i="1"/>
  <c r="T175" i="1"/>
  <c r="T392" i="1"/>
  <c r="T357" i="1"/>
  <c r="T233" i="1"/>
  <c r="T369" i="1"/>
  <c r="T78" i="1"/>
  <c r="T293" i="1"/>
  <c r="T9" i="1"/>
  <c r="T227" i="1"/>
  <c r="T120" i="1"/>
  <c r="T211" i="1"/>
  <c r="Q396" i="1"/>
  <c r="T337" i="1"/>
  <c r="N396" i="1"/>
  <c r="T355" i="1"/>
  <c r="T98" i="1"/>
  <c r="T234" i="1"/>
  <c r="X23" i="1" l="1"/>
  <c r="X238" i="1"/>
  <c r="X71" i="1"/>
  <c r="X41" i="1"/>
  <c r="X24" i="1"/>
  <c r="X12" i="1"/>
  <c r="X33" i="1"/>
  <c r="X72" i="1"/>
  <c r="X63" i="1"/>
  <c r="X7" i="1"/>
  <c r="X25" i="1"/>
  <c r="X77" i="1"/>
  <c r="X65" i="1"/>
  <c r="X97" i="1"/>
  <c r="X37" i="1"/>
  <c r="X246" i="1"/>
  <c r="X76" i="1"/>
  <c r="X54" i="1"/>
  <c r="X113" i="1"/>
  <c r="X111" i="1"/>
  <c r="X86" i="1"/>
  <c r="X117" i="1"/>
  <c r="X46" i="1"/>
  <c r="X10" i="1"/>
  <c r="X43" i="1"/>
  <c r="X103" i="1"/>
  <c r="X83" i="1"/>
  <c r="X79" i="1"/>
  <c r="X26" i="1"/>
  <c r="X38" i="1"/>
  <c r="X39" i="1"/>
  <c r="X81" i="1"/>
  <c r="X70" i="1"/>
  <c r="X236" i="1"/>
  <c r="X56" i="1"/>
  <c r="X136" i="1"/>
  <c r="X347" i="1"/>
  <c r="X96" i="1"/>
  <c r="X11" i="1"/>
  <c r="X14" i="1"/>
  <c r="X31" i="1"/>
  <c r="X8" i="1"/>
  <c r="X92" i="1"/>
  <c r="X110" i="1"/>
  <c r="X40" i="1"/>
  <c r="X127" i="1"/>
  <c r="X151" i="1"/>
  <c r="X88" i="1"/>
  <c r="X69" i="1"/>
  <c r="X82" i="1"/>
  <c r="X102" i="1"/>
  <c r="X147" i="1"/>
  <c r="X47" i="1"/>
  <c r="X280" i="1"/>
  <c r="X93" i="1"/>
  <c r="X78" i="1"/>
  <c r="X255" i="1"/>
  <c r="X18" i="1"/>
  <c r="X391" i="1"/>
  <c r="X247" i="1"/>
  <c r="X106" i="1"/>
  <c r="X264" i="1"/>
  <c r="X52" i="1"/>
  <c r="X328" i="1"/>
  <c r="X164" i="1"/>
  <c r="X22" i="1"/>
  <c r="X251" i="1"/>
  <c r="X189" i="1"/>
  <c r="X362" i="1"/>
  <c r="X211" i="1"/>
  <c r="X163" i="1"/>
  <c r="X272" i="1"/>
  <c r="X48" i="1"/>
  <c r="X318" i="1"/>
  <c r="X183" i="1"/>
  <c r="X44" i="1"/>
  <c r="X353" i="1"/>
  <c r="X203" i="1"/>
  <c r="X170" i="1"/>
  <c r="X322" i="1"/>
  <c r="X126" i="1"/>
  <c r="X384" i="1"/>
  <c r="X268" i="1"/>
  <c r="X61" i="1"/>
  <c r="X386" i="1"/>
  <c r="X243" i="1"/>
  <c r="X123" i="1"/>
  <c r="X379" i="1"/>
  <c r="X218" i="1"/>
  <c r="X49" i="1"/>
  <c r="X253" i="1"/>
  <c r="X16" i="1"/>
  <c r="X315" i="1"/>
  <c r="X159" i="1"/>
  <c r="X394" i="1"/>
  <c r="X239" i="1"/>
  <c r="X199" i="1"/>
  <c r="X332" i="1"/>
  <c r="X198" i="1"/>
  <c r="X134" i="1"/>
  <c r="X259" i="1"/>
  <c r="X45" i="1"/>
  <c r="X298" i="1"/>
  <c r="X173" i="1"/>
  <c r="X342" i="1"/>
  <c r="X186" i="1"/>
  <c r="X66" i="1"/>
  <c r="X309" i="1"/>
  <c r="X152" i="1"/>
  <c r="X395" i="1"/>
  <c r="X248" i="1"/>
  <c r="X21" i="1"/>
  <c r="X374" i="1"/>
  <c r="X213" i="1"/>
  <c r="X150" i="1"/>
  <c r="X366" i="1"/>
  <c r="X226" i="1"/>
  <c r="X212" i="1"/>
  <c r="X241" i="1"/>
  <c r="X57" i="1"/>
  <c r="X303" i="1"/>
  <c r="X143" i="1"/>
  <c r="X369" i="1"/>
  <c r="X230" i="1"/>
  <c r="X122" i="1"/>
  <c r="X339" i="1"/>
  <c r="X188" i="1"/>
  <c r="X392" i="1"/>
  <c r="X237" i="1"/>
  <c r="X13" i="1"/>
  <c r="X288" i="1"/>
  <c r="X154" i="1"/>
  <c r="X171" i="1"/>
  <c r="X329" i="1"/>
  <c r="X165" i="1"/>
  <c r="X34" i="1"/>
  <c r="X297" i="1"/>
  <c r="X135" i="1"/>
  <c r="X388" i="1"/>
  <c r="X223" i="1"/>
  <c r="X182" i="1"/>
  <c r="X361" i="1"/>
  <c r="X210" i="1"/>
  <c r="X59" i="1"/>
  <c r="X354" i="1"/>
  <c r="X200" i="1"/>
  <c r="X371" i="1"/>
  <c r="X234" i="1"/>
  <c r="X95" i="1"/>
  <c r="X294" i="1"/>
  <c r="X128" i="1"/>
  <c r="X357" i="1"/>
  <c r="X205" i="1"/>
  <c r="X133" i="1"/>
  <c r="X326" i="1"/>
  <c r="X175" i="1"/>
  <c r="X380" i="1"/>
  <c r="X219" i="1"/>
  <c r="X334" i="1"/>
  <c r="X277" i="1"/>
  <c r="X245" i="1"/>
  <c r="X316" i="1"/>
  <c r="X160" i="1"/>
  <c r="X138" i="1"/>
  <c r="X286" i="1"/>
  <c r="X112" i="1"/>
  <c r="X376" i="1"/>
  <c r="X215" i="1"/>
  <c r="X28" i="1"/>
  <c r="X350" i="1"/>
  <c r="X194" i="1"/>
  <c r="X120" i="1"/>
  <c r="X343" i="1"/>
  <c r="X190" i="1"/>
  <c r="X359" i="1"/>
  <c r="X207" i="1"/>
  <c r="X356" i="1"/>
  <c r="X281" i="1"/>
  <c r="X94" i="1"/>
  <c r="X346" i="1"/>
  <c r="X193" i="1"/>
  <c r="X114" i="1"/>
  <c r="X313" i="1"/>
  <c r="X158" i="1"/>
  <c r="X367" i="1"/>
  <c r="X227" i="1"/>
  <c r="X307" i="1"/>
  <c r="X265" i="1"/>
  <c r="X146" i="1"/>
  <c r="X181" i="1"/>
  <c r="X304" i="1"/>
  <c r="X129" i="1"/>
  <c r="X250" i="1"/>
  <c r="X275" i="1"/>
  <c r="X80" i="1"/>
  <c r="X90" i="1"/>
  <c r="X373" i="1"/>
  <c r="X363" i="1"/>
  <c r="X221" i="1"/>
  <c r="X144" i="1"/>
  <c r="X333" i="1"/>
  <c r="X187" i="1"/>
  <c r="X137" i="1"/>
  <c r="X330" i="1"/>
  <c r="X166" i="1"/>
  <c r="X348" i="1"/>
  <c r="X196" i="1"/>
  <c r="X295" i="1"/>
  <c r="X269" i="1"/>
  <c r="X62" i="1"/>
  <c r="X335" i="1"/>
  <c r="X180" i="1"/>
  <c r="X107" i="1"/>
  <c r="X300" i="1"/>
  <c r="X145" i="1"/>
  <c r="X355" i="1"/>
  <c r="X204" i="1"/>
  <c r="X387" i="1"/>
  <c r="X254" i="1"/>
  <c r="X140" i="1"/>
  <c r="X20" i="1"/>
  <c r="X292" i="1"/>
  <c r="X98" i="1"/>
  <c r="X168" i="1"/>
  <c r="X263" i="1"/>
  <c r="X51" i="1"/>
  <c r="X273" i="1"/>
  <c r="X351" i="1"/>
  <c r="X201" i="1"/>
  <c r="X368" i="1"/>
  <c r="X325" i="1"/>
  <c r="X174" i="1"/>
  <c r="X30" i="1"/>
  <c r="X317" i="1"/>
  <c r="X161" i="1"/>
  <c r="X337" i="1"/>
  <c r="X179" i="1"/>
  <c r="X132" i="1"/>
  <c r="X249" i="1"/>
  <c r="X27" i="1"/>
  <c r="X321" i="1"/>
  <c r="X169" i="1"/>
  <c r="X121" i="1"/>
  <c r="X290" i="1"/>
  <c r="X124" i="1"/>
  <c r="X344" i="1"/>
  <c r="X191" i="1"/>
  <c r="X385" i="1"/>
  <c r="X242" i="1"/>
  <c r="X115" i="1"/>
  <c r="X36" i="1"/>
  <c r="X261" i="1"/>
  <c r="X64" i="1"/>
  <c r="X15" i="1"/>
  <c r="X252" i="1"/>
  <c r="X9" i="1"/>
  <c r="X301" i="1"/>
  <c r="X271" i="1"/>
  <c r="X99" i="1"/>
  <c r="X32" i="1"/>
  <c r="X208" i="1"/>
  <c r="X310" i="1"/>
  <c r="X197" i="1"/>
  <c r="X378" i="1"/>
  <c r="X125" i="1"/>
  <c r="X340" i="1"/>
  <c r="X184" i="1"/>
  <c r="X345" i="1"/>
  <c r="X312" i="1"/>
  <c r="X155" i="1"/>
  <c r="X101" i="1"/>
  <c r="X305" i="1"/>
  <c r="X130" i="1"/>
  <c r="X323" i="1"/>
  <c r="X172" i="1"/>
  <c r="X389" i="1"/>
  <c r="X224" i="1"/>
  <c r="X60" i="1"/>
  <c r="X308" i="1"/>
  <c r="X91" i="1"/>
  <c r="X116" i="1"/>
  <c r="X279" i="1"/>
  <c r="X87" i="1"/>
  <c r="X331" i="1"/>
  <c r="X167" i="1"/>
  <c r="X372" i="1"/>
  <c r="X89" i="1"/>
  <c r="X381" i="1"/>
  <c r="X270" i="1"/>
  <c r="X35" i="1"/>
  <c r="X383" i="1"/>
  <c r="X240" i="1"/>
  <c r="X142" i="1"/>
  <c r="X327" i="1"/>
  <c r="X177" i="1"/>
  <c r="X320" i="1"/>
  <c r="X299" i="1"/>
  <c r="X141" i="1"/>
  <c r="X148" i="1"/>
  <c r="X293" i="1"/>
  <c r="X104" i="1"/>
  <c r="X311" i="1"/>
  <c r="X153" i="1"/>
  <c r="X377" i="1"/>
  <c r="X216" i="1"/>
  <c r="X233" i="1"/>
  <c r="X296" i="1"/>
  <c r="X176" i="1"/>
  <c r="X157" i="1"/>
  <c r="X267" i="1"/>
  <c r="X58" i="1"/>
  <c r="X319" i="1"/>
  <c r="X162" i="1"/>
  <c r="X360" i="1"/>
  <c r="X235" i="1"/>
  <c r="X53" i="1"/>
  <c r="X382" i="1"/>
  <c r="X258" i="1"/>
  <c r="X100" i="1"/>
  <c r="X370" i="1"/>
  <c r="X232" i="1"/>
  <c r="X260" i="1"/>
  <c r="X287" i="1"/>
  <c r="X202" i="1"/>
  <c r="X75" i="1"/>
  <c r="X393" i="1"/>
  <c r="X338" i="1"/>
  <c r="X217" i="1"/>
  <c r="X314" i="1"/>
  <c r="X156" i="1"/>
  <c r="X284" i="1"/>
  <c r="X289" i="1"/>
  <c r="X119" i="1"/>
  <c r="X84" i="1"/>
  <c r="X282" i="1"/>
  <c r="X67" i="1"/>
  <c r="X302" i="1"/>
  <c r="X139" i="1"/>
  <c r="X364" i="1"/>
  <c r="X222" i="1"/>
  <c r="X231" i="1"/>
  <c r="X285" i="1"/>
  <c r="X108" i="1"/>
  <c r="X228" i="1"/>
  <c r="X257" i="1"/>
  <c r="X19" i="1"/>
  <c r="X306" i="1"/>
  <c r="X131" i="1"/>
  <c r="X349" i="1"/>
  <c r="X209" i="1"/>
  <c r="X390" i="1"/>
  <c r="X229" i="1"/>
  <c r="X68" i="1"/>
  <c r="X358" i="1"/>
  <c r="X206" i="1"/>
  <c r="X278" i="1"/>
  <c r="X42" i="1"/>
  <c r="X352" i="1"/>
  <c r="X274" i="1"/>
  <c r="X244" i="1"/>
  <c r="X105" i="1"/>
  <c r="X17" i="1"/>
  <c r="X195" i="1"/>
  <c r="X291" i="1"/>
  <c r="X109" i="1"/>
  <c r="X220" i="1"/>
  <c r="X266" i="1"/>
  <c r="X55" i="1"/>
  <c r="X74" i="1"/>
  <c r="X256" i="1"/>
  <c r="X149" i="1"/>
  <c r="X276" i="1"/>
  <c r="X85" i="1"/>
  <c r="X341" i="1"/>
  <c r="X185" i="1"/>
  <c r="X29" i="1"/>
  <c r="X262" i="1"/>
  <c r="X50" i="1"/>
  <c r="X375" i="1"/>
  <c r="X214" i="1"/>
  <c r="X192" i="1"/>
  <c r="X283" i="1"/>
  <c r="X73" i="1"/>
  <c r="X324" i="1"/>
  <c r="X365" i="1"/>
  <c r="X225" i="1"/>
  <c r="X118" i="1"/>
  <c r="X336" i="1"/>
  <c r="X178" i="1"/>
  <c r="O396" i="1"/>
  <c r="T396" i="1"/>
  <c r="AA238" i="1" s="1"/>
  <c r="AB392" i="1" l="1"/>
  <c r="AB364" i="1"/>
  <c r="AB62" i="1"/>
  <c r="AB77" i="1"/>
  <c r="AB64" i="1"/>
  <c r="AB368" i="1"/>
  <c r="AB314" i="1"/>
  <c r="AB197" i="1"/>
  <c r="AB85" i="1"/>
  <c r="AB135" i="1"/>
  <c r="AB260" i="1"/>
  <c r="AB266" i="1"/>
  <c r="AB235" i="1"/>
  <c r="AB139" i="1"/>
  <c r="AB126" i="1"/>
  <c r="AB116" i="1"/>
  <c r="AB289" i="1"/>
  <c r="AB380" i="1"/>
  <c r="AB323" i="1"/>
  <c r="AB125" i="1"/>
  <c r="AB180" i="1"/>
  <c r="AB21" i="1"/>
  <c r="AB378" i="1"/>
  <c r="AB269" i="1"/>
  <c r="AB105" i="1"/>
  <c r="AB214" i="1"/>
  <c r="AB137" i="1"/>
  <c r="AB320" i="1"/>
  <c r="AB294" i="1"/>
  <c r="AB338" i="1"/>
  <c r="AB19" i="1"/>
  <c r="AB379" i="1"/>
  <c r="AB127" i="1"/>
  <c r="AB11" i="1"/>
  <c r="AB24" i="1"/>
  <c r="AB111" i="1"/>
  <c r="AB44" i="1"/>
  <c r="AB217" i="1"/>
  <c r="AB134" i="1"/>
  <c r="AB261" i="1"/>
  <c r="AB159" i="1"/>
  <c r="AB275" i="1"/>
  <c r="AB349" i="1"/>
  <c r="AB276" i="1"/>
  <c r="AB297" i="1"/>
  <c r="AB108" i="1"/>
  <c r="AB228" i="1"/>
  <c r="AB372" i="1"/>
  <c r="AB302" i="1"/>
  <c r="AB322" i="1"/>
  <c r="AB91" i="1"/>
  <c r="AB28" i="1"/>
  <c r="AB204" i="1"/>
  <c r="AB161" i="1"/>
  <c r="AB118" i="1"/>
  <c r="AB335" i="1"/>
  <c r="AB248" i="1"/>
  <c r="AB115" i="1"/>
  <c r="AB273" i="1"/>
  <c r="AB264" i="1"/>
  <c r="AB375" i="1"/>
  <c r="AB187" i="1"/>
  <c r="AB146" i="1"/>
  <c r="AB95" i="1"/>
  <c r="AB256" i="1"/>
  <c r="AB257" i="1"/>
  <c r="AB59" i="1"/>
  <c r="AB40" i="1"/>
  <c r="AB136" i="1"/>
  <c r="AB41" i="1"/>
  <c r="AB63" i="1"/>
  <c r="AB300" i="1"/>
  <c r="AB107" i="1"/>
  <c r="AB272" i="1"/>
  <c r="AB20" i="1"/>
  <c r="AB315" i="1"/>
  <c r="AB87" i="1"/>
  <c r="AB131" i="1"/>
  <c r="AB42" i="1"/>
  <c r="AB138" i="1"/>
  <c r="AB285" i="1"/>
  <c r="AB201" i="1"/>
  <c r="AB167" i="1"/>
  <c r="AB104" i="1"/>
  <c r="AB66" i="1"/>
  <c r="AB308" i="1"/>
  <c r="AB215" i="1"/>
  <c r="AB355" i="1"/>
  <c r="AB317" i="1"/>
  <c r="AB225" i="1"/>
  <c r="AB27" i="1"/>
  <c r="AB395" i="1"/>
  <c r="AB277" i="1"/>
  <c r="AB196" i="1"/>
  <c r="AB232" i="1"/>
  <c r="AB133" i="1"/>
  <c r="AB333" i="1"/>
  <c r="AB298" i="1"/>
  <c r="AB234" i="1"/>
  <c r="AB9" i="1"/>
  <c r="AB382" i="1"/>
  <c r="AB210" i="1"/>
  <c r="AB88" i="1"/>
  <c r="AB96" i="1"/>
  <c r="AB76" i="1"/>
  <c r="AB86" i="1"/>
  <c r="AB245" i="1"/>
  <c r="AB254" i="1"/>
  <c r="AB218" i="1"/>
  <c r="AB173" i="1"/>
  <c r="AB16" i="1"/>
  <c r="AB50" i="1"/>
  <c r="AB306" i="1"/>
  <c r="AB271" i="1"/>
  <c r="AB160" i="1"/>
  <c r="AB32" i="1"/>
  <c r="AB351" i="1"/>
  <c r="AB331" i="1"/>
  <c r="AB293" i="1"/>
  <c r="AB186" i="1"/>
  <c r="AB233" i="1"/>
  <c r="AB376" i="1"/>
  <c r="AB188" i="1"/>
  <c r="AB148" i="1"/>
  <c r="AB365" i="1"/>
  <c r="AB249" i="1"/>
  <c r="AB307" i="1"/>
  <c r="AB381" i="1"/>
  <c r="AB348" i="1"/>
  <c r="AB370" i="1"/>
  <c r="AB205" i="1"/>
  <c r="AB93" i="1"/>
  <c r="AB45" i="1"/>
  <c r="AB371" i="1"/>
  <c r="AB252" i="1"/>
  <c r="AB199" i="1"/>
  <c r="AB361" i="1"/>
  <c r="AB8" i="1"/>
  <c r="AB39" i="1"/>
  <c r="AB33" i="1"/>
  <c r="AB25" i="1"/>
  <c r="AB327" i="1"/>
  <c r="AB172" i="1"/>
  <c r="AB258" i="1"/>
  <c r="AB324" i="1"/>
  <c r="AB253" i="1"/>
  <c r="AB164" i="1"/>
  <c r="AB124" i="1"/>
  <c r="AB386" i="1"/>
  <c r="AB316" i="1"/>
  <c r="AB202" i="1"/>
  <c r="AB183" i="1"/>
  <c r="AB158" i="1"/>
  <c r="AB393" i="1"/>
  <c r="AB342" i="1"/>
  <c r="AB216" i="1"/>
  <c r="AB123" i="1"/>
  <c r="AB339" i="1"/>
  <c r="AB141" i="1"/>
  <c r="AB89" i="1"/>
  <c r="AB132" i="1"/>
  <c r="AB212" i="1"/>
  <c r="AB219" i="1"/>
  <c r="AB190" i="1"/>
  <c r="AB68" i="1"/>
  <c r="AB357" i="1"/>
  <c r="AB280" i="1"/>
  <c r="AB259" i="1"/>
  <c r="AB226" i="1"/>
  <c r="AB390" i="1"/>
  <c r="AB239" i="1"/>
  <c r="AB142" i="1"/>
  <c r="AB69" i="1"/>
  <c r="AB81" i="1"/>
  <c r="AB103" i="1"/>
  <c r="AB65" i="1"/>
  <c r="AB354" i="1"/>
  <c r="AB73" i="1"/>
  <c r="AB163" i="1"/>
  <c r="AB220" i="1"/>
  <c r="AB290" i="1"/>
  <c r="AB18" i="1"/>
  <c r="AB171" i="1"/>
  <c r="AB352" i="1"/>
  <c r="AB15" i="1"/>
  <c r="AB313" i="1"/>
  <c r="AB90" i="1"/>
  <c r="AB17" i="1"/>
  <c r="AB377" i="1"/>
  <c r="AB178" i="1"/>
  <c r="AB121" i="1"/>
  <c r="AB299" i="1"/>
  <c r="AB265" i="1"/>
  <c r="AB179" i="1"/>
  <c r="AB262" i="1"/>
  <c r="AB78" i="1"/>
  <c r="AB343" i="1"/>
  <c r="AB229" i="1"/>
  <c r="AB94" i="1"/>
  <c r="AB149" i="1"/>
  <c r="AB250" i="1"/>
  <c r="AB366" i="1"/>
  <c r="AB35" i="1"/>
  <c r="AB168" i="1"/>
  <c r="AB301" i="1"/>
  <c r="AB110" i="1"/>
  <c r="AB38" i="1"/>
  <c r="AB43" i="1"/>
  <c r="AB54" i="1"/>
  <c r="AB156" i="1"/>
  <c r="AB177" i="1"/>
  <c r="AB106" i="1"/>
  <c r="AB151" i="1"/>
  <c r="AB80" i="1"/>
  <c r="AB283" i="1"/>
  <c r="AB247" i="1"/>
  <c r="AB112" i="1"/>
  <c r="AB74" i="1"/>
  <c r="AB255" i="1"/>
  <c r="AB209" i="1"/>
  <c r="AB99" i="1"/>
  <c r="AB152" i="1"/>
  <c r="AB157" i="1"/>
  <c r="AB278" i="1"/>
  <c r="AB242" i="1"/>
  <c r="AB153" i="1"/>
  <c r="AB336" i="1"/>
  <c r="AB169" i="1"/>
  <c r="AB182" i="1"/>
  <c r="AB192" i="1"/>
  <c r="AB337" i="1"/>
  <c r="AB22" i="1"/>
  <c r="AB211" i="1"/>
  <c r="AB30" i="1"/>
  <c r="AB295" i="1"/>
  <c r="AB281" i="1"/>
  <c r="AB310" i="1"/>
  <c r="AB244" i="1"/>
  <c r="AB120" i="1"/>
  <c r="AB270" i="1"/>
  <c r="AB143" i="1"/>
  <c r="AB345" i="1"/>
  <c r="AB31" i="1"/>
  <c r="AB26" i="1"/>
  <c r="AB10" i="1"/>
  <c r="AB72" i="1"/>
  <c r="AB55" i="1"/>
  <c r="AB312" i="1"/>
  <c r="AB128" i="1"/>
  <c r="AB279" i="1"/>
  <c r="AB58" i="1"/>
  <c r="AB391" i="1"/>
  <c r="AB286" i="1"/>
  <c r="AB75" i="1"/>
  <c r="AB49" i="1"/>
  <c r="AB360" i="1"/>
  <c r="AB287" i="1"/>
  <c r="AB309" i="1"/>
  <c r="AB176" i="1"/>
  <c r="AB144" i="1"/>
  <c r="AB385" i="1"/>
  <c r="AB311" i="1"/>
  <c r="AB170" i="1"/>
  <c r="AB321" i="1"/>
  <c r="AB223" i="1"/>
  <c r="AB227" i="1"/>
  <c r="AB166" i="1"/>
  <c r="AB52" i="1"/>
  <c r="AB362" i="1"/>
  <c r="AB174" i="1"/>
  <c r="AB140" i="1"/>
  <c r="AB334" i="1"/>
  <c r="AB374" i="1"/>
  <c r="AB387" i="1"/>
  <c r="AB194" i="1"/>
  <c r="AB36" i="1"/>
  <c r="AB303" i="1"/>
  <c r="AB147" i="1"/>
  <c r="AB14" i="1"/>
  <c r="AB79" i="1"/>
  <c r="AB46" i="1"/>
  <c r="AB246" i="1"/>
  <c r="AB341" i="1"/>
  <c r="AB195" i="1"/>
  <c r="AB236" i="1"/>
  <c r="AB328" i="1"/>
  <c r="AB267" i="1"/>
  <c r="AB150" i="1"/>
  <c r="AB356" i="1"/>
  <c r="AB274" i="1"/>
  <c r="AB184" i="1"/>
  <c r="AB162" i="1"/>
  <c r="AB67" i="1"/>
  <c r="AB34" i="1"/>
  <c r="AB296" i="1"/>
  <c r="AB221" i="1"/>
  <c r="AB191" i="1"/>
  <c r="AB130" i="1"/>
  <c r="AB203" i="1"/>
  <c r="AB60" i="1"/>
  <c r="AB388" i="1"/>
  <c r="AB367" i="1"/>
  <c r="AB330" i="1"/>
  <c r="AB206" i="1"/>
  <c r="AB114" i="1"/>
  <c r="AB325" i="1"/>
  <c r="AB288" i="1"/>
  <c r="AB207" i="1"/>
  <c r="AB240" i="1"/>
  <c r="AB122" i="1"/>
  <c r="AB350" i="1"/>
  <c r="AB154" i="1"/>
  <c r="AB57" i="1"/>
  <c r="AB92" i="1"/>
  <c r="AB347" i="1"/>
  <c r="AB83" i="1"/>
  <c r="AB117" i="1"/>
  <c r="AB23" i="1"/>
  <c r="AB326" i="1"/>
  <c r="AB113" i="1"/>
  <c r="AB51" i="1"/>
  <c r="AB394" i="1"/>
  <c r="AB213" i="1"/>
  <c r="AB129" i="1"/>
  <c r="AB29" i="1"/>
  <c r="AB340" i="1"/>
  <c r="AB319" i="1"/>
  <c r="AB282" i="1"/>
  <c r="AB165" i="1"/>
  <c r="AB231" i="1"/>
  <c r="AB363" i="1"/>
  <c r="AB344" i="1"/>
  <c r="AB305" i="1"/>
  <c r="AB353" i="1"/>
  <c r="AB224" i="1"/>
  <c r="AB292" i="1"/>
  <c r="AB198" i="1"/>
  <c r="AB101" i="1"/>
  <c r="AB358" i="1"/>
  <c r="AB193" i="1"/>
  <c r="AB61" i="1"/>
  <c r="AB13" i="1"/>
  <c r="AB359" i="1"/>
  <c r="AB383" i="1"/>
  <c r="AB230" i="1"/>
  <c r="AB109" i="1"/>
  <c r="AB318" i="1"/>
  <c r="AB241" i="1"/>
  <c r="AB102" i="1"/>
  <c r="AB56" i="1"/>
  <c r="AB7" i="1"/>
  <c r="AB37" i="1"/>
  <c r="AB71" i="1"/>
  <c r="AB251" i="1"/>
  <c r="AB119" i="1"/>
  <c r="AB284" i="1"/>
  <c r="AB263" i="1"/>
  <c r="AB189" i="1"/>
  <c r="AB47" i="1"/>
  <c r="AB304" i="1"/>
  <c r="AB185" i="1"/>
  <c r="AB98" i="1"/>
  <c r="AB145" i="1"/>
  <c r="AB208" i="1"/>
  <c r="AB329" i="1"/>
  <c r="AB222" i="1"/>
  <c r="AB181" i="1"/>
  <c r="AB175" i="1"/>
  <c r="AB84" i="1"/>
  <c r="AB53" i="1"/>
  <c r="AB389" i="1"/>
  <c r="AB243" i="1"/>
  <c r="AB332" i="1"/>
  <c r="AB155" i="1"/>
  <c r="AB373" i="1"/>
  <c r="AB346" i="1"/>
  <c r="AB268" i="1"/>
  <c r="AB237" i="1"/>
  <c r="AB200" i="1"/>
  <c r="AB100" i="1"/>
  <c r="AB369" i="1"/>
  <c r="AB291" i="1"/>
  <c r="AB48" i="1"/>
  <c r="AB384" i="1"/>
  <c r="AB82" i="1"/>
  <c r="AB70" i="1"/>
  <c r="AB12" i="1"/>
  <c r="AB97" i="1"/>
  <c r="AB238" i="1"/>
  <c r="AA105" i="1"/>
  <c r="AA47" i="1"/>
  <c r="AA325" i="1"/>
  <c r="AA339" i="1"/>
  <c r="AA194" i="1"/>
  <c r="AA265" i="1"/>
  <c r="AA207" i="1"/>
  <c r="AA142" i="1"/>
  <c r="AA213" i="1"/>
  <c r="AA63" i="1"/>
  <c r="AA160" i="1"/>
  <c r="AA29" i="1"/>
  <c r="AA320" i="1"/>
  <c r="AA310" i="1"/>
  <c r="AA271" i="1"/>
  <c r="AA66" i="1"/>
  <c r="AA321" i="1"/>
  <c r="AA192" i="1"/>
  <c r="AA360" i="1"/>
  <c r="AA311" i="1"/>
  <c r="AA322" i="1"/>
  <c r="AA193" i="1"/>
  <c r="AA134" i="1"/>
  <c r="AA191" i="1"/>
  <c r="AA161" i="1"/>
  <c r="AA195" i="1"/>
  <c r="AA122" i="1"/>
  <c r="AA350" i="1"/>
  <c r="AA177" i="1"/>
  <c r="AA359" i="1"/>
  <c r="AA232" i="1"/>
  <c r="AA189" i="1"/>
  <c r="AA374" i="1"/>
  <c r="AA140" i="1"/>
  <c r="AA57" i="1"/>
  <c r="AA108" i="1"/>
  <c r="AA351" i="1"/>
  <c r="AA21" i="1"/>
  <c r="AA88" i="1"/>
  <c r="AA236" i="1"/>
  <c r="AA111" i="1"/>
  <c r="AA86" i="1"/>
  <c r="AA316" i="1"/>
  <c r="AA185" i="1"/>
  <c r="AA36" i="1"/>
  <c r="AA87" i="1"/>
  <c r="AA84" i="1"/>
  <c r="AA186" i="1"/>
  <c r="AA231" i="1"/>
  <c r="AA345" i="1"/>
  <c r="AA162" i="1"/>
  <c r="AA104" i="1"/>
  <c r="AA118" i="1"/>
  <c r="AA346" i="1"/>
  <c r="AA228" i="1"/>
  <c r="AA344" i="1"/>
  <c r="AA317" i="1"/>
  <c r="AA125" i="1"/>
  <c r="AA230" i="1"/>
  <c r="AA15" i="1"/>
  <c r="AA227" i="1"/>
  <c r="AA190" i="1"/>
  <c r="AA370" i="1"/>
  <c r="AA251" i="1"/>
  <c r="AA74" i="1"/>
  <c r="AA288" i="1"/>
  <c r="AA241" i="1"/>
  <c r="AA52" i="1"/>
  <c r="AA244" i="1"/>
  <c r="AA18" i="1"/>
  <c r="AA92" i="1"/>
  <c r="AA70" i="1"/>
  <c r="AA37" i="1"/>
  <c r="AA33" i="1"/>
  <c r="AA163" i="1"/>
  <c r="AA114" i="1"/>
  <c r="AA56" i="1"/>
  <c r="AA20" i="1"/>
  <c r="AA341" i="1"/>
  <c r="AA266" i="1"/>
  <c r="AA279" i="1"/>
  <c r="AA119" i="1"/>
  <c r="AA342" i="1"/>
  <c r="AA222" i="1"/>
  <c r="AA385" i="1"/>
  <c r="AA319" i="1"/>
  <c r="AA293" i="1"/>
  <c r="AA225" i="1"/>
  <c r="AA60" i="1"/>
  <c r="AA368" i="1"/>
  <c r="AA175" i="1"/>
  <c r="AA137" i="1"/>
  <c r="AA68" i="1"/>
  <c r="AA369" i="1"/>
  <c r="AA250" i="1"/>
  <c r="AA367" i="1"/>
  <c r="AA343" i="1"/>
  <c r="AA35" i="1"/>
  <c r="AA109" i="1"/>
  <c r="AA273" i="1"/>
  <c r="AA13" i="1"/>
  <c r="AA384" i="1"/>
  <c r="AA9" i="1"/>
  <c r="AA387" i="1"/>
  <c r="AA255" i="1"/>
  <c r="AA151" i="1"/>
  <c r="AA11" i="1"/>
  <c r="AA76" i="1"/>
  <c r="AA65" i="1"/>
  <c r="AA169" i="1"/>
  <c r="AA156" i="1"/>
  <c r="AA110" i="1"/>
  <c r="AA173" i="1"/>
  <c r="AA85" i="1"/>
  <c r="AA112" i="1"/>
  <c r="AA116" i="1"/>
  <c r="AA289" i="1"/>
  <c r="AA245" i="1"/>
  <c r="AA364" i="1"/>
  <c r="AA19" i="1"/>
  <c r="AA145" i="1"/>
  <c r="AA101" i="1"/>
  <c r="AA365" i="1"/>
  <c r="AA224" i="1"/>
  <c r="AA264" i="1"/>
  <c r="AA326" i="1"/>
  <c r="AA187" i="1"/>
  <c r="AA229" i="1"/>
  <c r="AA62" i="1"/>
  <c r="AA182" i="1"/>
  <c r="AA198" i="1"/>
  <c r="AA59" i="1"/>
  <c r="AA270" i="1"/>
  <c r="AA128" i="1"/>
  <c r="AA291" i="1"/>
  <c r="AA237" i="1"/>
  <c r="AA226" i="1"/>
  <c r="AA252" i="1"/>
  <c r="AA75" i="1"/>
  <c r="AA393" i="1"/>
  <c r="AA82" i="1"/>
  <c r="AA81" i="1"/>
  <c r="AA54" i="1"/>
  <c r="AA7" i="1"/>
  <c r="AA209" i="1"/>
  <c r="AA218" i="1"/>
  <c r="AA324" i="1"/>
  <c r="AA276" i="1"/>
  <c r="AA286" i="1"/>
  <c r="AA91" i="1"/>
  <c r="AA376" i="1"/>
  <c r="AA197" i="1"/>
  <c r="AA139" i="1"/>
  <c r="AA55" i="1"/>
  <c r="AA300" i="1"/>
  <c r="AA155" i="1"/>
  <c r="AA44" i="1"/>
  <c r="AA389" i="1"/>
  <c r="AA178" i="1"/>
  <c r="AA133" i="1"/>
  <c r="AA333" i="1"/>
  <c r="AA390" i="1"/>
  <c r="AA269" i="1"/>
  <c r="AA328" i="1"/>
  <c r="AA332" i="1"/>
  <c r="AA210" i="1"/>
  <c r="AA221" i="1"/>
  <c r="AA294" i="1"/>
  <c r="AA129" i="1"/>
  <c r="AA392" i="1"/>
  <c r="AA366" i="1"/>
  <c r="AA395" i="1"/>
  <c r="AA274" i="1"/>
  <c r="AA132" i="1"/>
  <c r="AA8" i="1"/>
  <c r="AA39" i="1"/>
  <c r="AA46" i="1"/>
  <c r="AA12" i="1"/>
  <c r="AA223" i="1"/>
  <c r="AA73" i="1"/>
  <c r="AA280" i="1"/>
  <c r="AA34" i="1"/>
  <c r="AA308" i="1"/>
  <c r="AA168" i="1"/>
  <c r="AA349" i="1"/>
  <c r="AA302" i="1"/>
  <c r="AA152" i="1"/>
  <c r="AA107" i="1"/>
  <c r="AA312" i="1"/>
  <c r="AA235" i="1"/>
  <c r="AA172" i="1"/>
  <c r="AA336" i="1"/>
  <c r="AA205" i="1"/>
  <c r="AA212" i="1"/>
  <c r="AA53" i="1"/>
  <c r="AA61" i="1"/>
  <c r="AA206" i="1"/>
  <c r="AA199" i="1"/>
  <c r="AA361" i="1"/>
  <c r="AA115" i="1"/>
  <c r="AA95" i="1"/>
  <c r="AA394" i="1"/>
  <c r="AA214" i="1"/>
  <c r="AA123" i="1"/>
  <c r="AA98" i="1"/>
  <c r="AA327" i="1"/>
  <c r="AA295" i="1"/>
  <c r="AA69" i="1"/>
  <c r="AA38" i="1"/>
  <c r="AA97" i="1"/>
  <c r="AA72" i="1"/>
  <c r="AA296" i="1"/>
  <c r="AA153" i="1"/>
  <c r="AA303" i="1"/>
  <c r="AA154" i="1"/>
  <c r="AA283" i="1"/>
  <c r="AA256" i="1"/>
  <c r="AA165" i="1"/>
  <c r="AA32" i="1"/>
  <c r="AA334" i="1"/>
  <c r="AA131" i="1"/>
  <c r="AA67" i="1"/>
  <c r="AA309" i="1"/>
  <c r="AA180" i="1"/>
  <c r="AA78" i="1"/>
  <c r="AA372" i="1"/>
  <c r="AA323" i="1"/>
  <c r="AA373" i="1"/>
  <c r="AA357" i="1"/>
  <c r="AA220" i="1"/>
  <c r="AA254" i="1"/>
  <c r="AA196" i="1"/>
  <c r="AA358" i="1"/>
  <c r="AA239" i="1"/>
  <c r="AA49" i="1"/>
  <c r="AA277" i="1"/>
  <c r="AA234" i="1"/>
  <c r="AA247" i="1"/>
  <c r="AA375" i="1"/>
  <c r="AA243" i="1"/>
  <c r="AA292" i="1"/>
  <c r="AA159" i="1"/>
  <c r="AA363" i="1"/>
  <c r="AA14" i="1"/>
  <c r="AA26" i="1"/>
  <c r="AA25" i="1"/>
  <c r="AA24" i="1"/>
  <c r="AA362" i="1"/>
  <c r="AA164" i="1"/>
  <c r="AA58" i="1"/>
  <c r="AA201" i="1"/>
  <c r="AA329" i="1"/>
  <c r="AA202" i="1"/>
  <c r="AA263" i="1"/>
  <c r="AA306" i="1"/>
  <c r="AA282" i="1"/>
  <c r="AA170" i="1"/>
  <c r="AA335" i="1"/>
  <c r="AA208" i="1"/>
  <c r="AA167" i="1"/>
  <c r="AA130" i="1"/>
  <c r="AA217" i="1"/>
  <c r="AA27" i="1"/>
  <c r="AA381" i="1"/>
  <c r="AA93" i="1"/>
  <c r="AA348" i="1"/>
  <c r="AA100" i="1"/>
  <c r="AA382" i="1"/>
  <c r="AA260" i="1"/>
  <c r="AA388" i="1"/>
  <c r="AA371" i="1"/>
  <c r="AA240" i="1"/>
  <c r="AA50" i="1"/>
  <c r="AA386" i="1"/>
  <c r="AA301" i="1"/>
  <c r="AA315" i="1"/>
  <c r="AA147" i="1"/>
  <c r="AA31" i="1"/>
  <c r="AA83" i="1"/>
  <c r="AA77" i="1"/>
  <c r="AA41" i="1"/>
  <c r="AA297" i="1"/>
  <c r="AA337" i="1"/>
  <c r="AA318" i="1"/>
  <c r="AA307" i="1"/>
  <c r="AA267" i="1"/>
  <c r="AA90" i="1"/>
  <c r="AA181" i="1"/>
  <c r="AA352" i="1"/>
  <c r="AA257" i="1"/>
  <c r="AA124" i="1"/>
  <c r="AA148" i="1"/>
  <c r="AA203" i="1"/>
  <c r="AA233" i="1"/>
  <c r="AA356" i="1"/>
  <c r="AA331" i="1"/>
  <c r="AA305" i="1"/>
  <c r="AA378" i="1"/>
  <c r="AA249" i="1"/>
  <c r="AA51" i="1"/>
  <c r="AA204" i="1"/>
  <c r="AA166" i="1"/>
  <c r="AA258" i="1"/>
  <c r="AA94" i="1"/>
  <c r="AA215" i="1"/>
  <c r="AA219" i="1"/>
  <c r="AA200" i="1"/>
  <c r="AA383" i="1"/>
  <c r="AA262" i="1"/>
  <c r="AA106" i="1"/>
  <c r="AA146" i="1"/>
  <c r="AA16" i="1"/>
  <c r="AA102" i="1"/>
  <c r="AA136" i="1"/>
  <c r="AA79" i="1"/>
  <c r="AA113" i="1"/>
  <c r="AA71" i="1"/>
  <c r="AA42" i="1"/>
  <c r="AA28" i="1"/>
  <c r="AA10" i="1"/>
  <c r="AA80" i="1"/>
  <c r="AA157" i="1"/>
  <c r="AA278" i="1"/>
  <c r="AA183" i="1"/>
  <c r="AA99" i="1"/>
  <c r="AA149" i="1"/>
  <c r="AA290" i="1"/>
  <c r="AA141" i="1"/>
  <c r="AA353" i="1"/>
  <c r="AA216" i="1"/>
  <c r="AA272" i="1"/>
  <c r="AA158" i="1"/>
  <c r="AA30" i="1"/>
  <c r="AA17" i="1"/>
  <c r="AA391" i="1"/>
  <c r="AA48" i="1"/>
  <c r="AA355" i="1"/>
  <c r="AA330" i="1"/>
  <c r="AA144" i="1"/>
  <c r="AA281" i="1"/>
  <c r="AA304" i="1"/>
  <c r="AA380" i="1"/>
  <c r="AA354" i="1"/>
  <c r="AA64" i="1"/>
  <c r="AA184" i="1"/>
  <c r="AA284" i="1"/>
  <c r="AA298" i="1"/>
  <c r="AA253" i="1"/>
  <c r="AA127" i="1"/>
  <c r="AA96" i="1"/>
  <c r="AA103" i="1"/>
  <c r="AA117" i="1"/>
  <c r="AA23" i="1"/>
  <c r="AA138" i="1"/>
  <c r="AA126" i="1"/>
  <c r="AA259" i="1"/>
  <c r="AA275" i="1"/>
  <c r="AA176" i="1"/>
  <c r="AA340" i="1"/>
  <c r="AA338" i="1"/>
  <c r="AA287" i="1"/>
  <c r="AA135" i="1"/>
  <c r="AA121" i="1"/>
  <c r="AA299" i="1"/>
  <c r="AA171" i="1"/>
  <c r="AA377" i="1"/>
  <c r="AA268" i="1"/>
  <c r="AA313" i="1"/>
  <c r="AA174" i="1"/>
  <c r="AA242" i="1"/>
  <c r="AA179" i="1"/>
  <c r="AA22" i="1"/>
  <c r="AA188" i="1"/>
  <c r="AA120" i="1"/>
  <c r="AA89" i="1"/>
  <c r="AA248" i="1"/>
  <c r="AA285" i="1"/>
  <c r="AA211" i="1"/>
  <c r="AA150" i="1"/>
  <c r="AA261" i="1"/>
  <c r="AA143" i="1"/>
  <c r="AA314" i="1"/>
  <c r="AA45" i="1"/>
  <c r="AA379" i="1"/>
  <c r="AA40" i="1"/>
  <c r="AA347" i="1"/>
  <c r="AA43" i="1"/>
  <c r="AA246" i="1"/>
  <c r="Y274" i="1"/>
  <c r="Z332" i="1"/>
  <c r="Z370" i="1"/>
  <c r="Z375" i="1"/>
  <c r="Z361" i="1"/>
  <c r="Z300" i="1"/>
  <c r="Z297" i="1"/>
  <c r="Z341" i="1"/>
  <c r="Z318" i="1"/>
  <c r="Z329" i="1"/>
  <c r="Z260" i="1"/>
  <c r="Z262" i="1"/>
  <c r="Z274" i="1"/>
  <c r="Z218" i="1"/>
  <c r="Z229" i="1"/>
  <c r="Z181" i="1"/>
  <c r="Z233" i="1"/>
  <c r="Z200" i="1"/>
  <c r="Z205" i="1"/>
  <c r="Z203" i="1"/>
  <c r="Z159" i="1"/>
  <c r="Z146" i="1"/>
  <c r="Z141" i="1"/>
  <c r="Z129" i="1"/>
  <c r="Z125" i="1"/>
  <c r="Z110" i="1"/>
  <c r="Z78" i="1"/>
  <c r="Z94" i="1"/>
  <c r="Z71" i="1"/>
  <c r="Z59" i="1"/>
  <c r="Z47" i="1"/>
  <c r="Z35" i="1"/>
  <c r="Z23" i="1"/>
  <c r="Z11" i="1"/>
  <c r="Z198" i="1"/>
  <c r="Z164" i="1"/>
  <c r="Z202" i="1"/>
  <c r="Z158" i="1"/>
  <c r="Z149" i="1"/>
  <c r="Z140" i="1"/>
  <c r="Z120" i="1"/>
  <c r="Z124" i="1"/>
  <c r="Z106" i="1"/>
  <c r="Z77" i="1"/>
  <c r="Z93" i="1"/>
  <c r="Z69" i="1"/>
  <c r="Z58" i="1"/>
  <c r="Z46" i="1"/>
  <c r="Z34" i="1"/>
  <c r="Z21" i="1"/>
  <c r="Z10" i="1"/>
  <c r="Z12" i="1"/>
  <c r="Z392" i="1"/>
  <c r="Z369" i="1"/>
  <c r="Z374" i="1"/>
  <c r="Z360" i="1"/>
  <c r="Z299" i="1"/>
  <c r="Z296" i="1"/>
  <c r="Z340" i="1"/>
  <c r="Z290" i="1"/>
  <c r="Z328" i="1"/>
  <c r="Z259" i="1"/>
  <c r="Z265" i="1"/>
  <c r="Z284" i="1"/>
  <c r="Z288" i="1"/>
  <c r="Z211" i="1"/>
  <c r="Z179" i="1"/>
  <c r="Z232" i="1"/>
  <c r="Z395" i="1"/>
  <c r="Z384" i="1"/>
  <c r="Z373" i="1"/>
  <c r="Z359" i="1"/>
  <c r="Z298" i="1"/>
  <c r="Z295" i="1"/>
  <c r="Z339" i="1"/>
  <c r="Z289" i="1"/>
  <c r="Z327" i="1"/>
  <c r="Z311" i="1"/>
  <c r="Z264" i="1"/>
  <c r="Z283" i="1"/>
  <c r="Z287" i="1"/>
  <c r="Z224" i="1"/>
  <c r="Z178" i="1"/>
  <c r="Z231" i="1"/>
  <c r="Z197" i="1"/>
  <c r="Z199" i="1"/>
  <c r="Z165" i="1"/>
  <c r="Z157" i="1"/>
  <c r="Z176" i="1"/>
  <c r="Z142" i="1"/>
  <c r="Z119" i="1"/>
  <c r="Z123" i="1"/>
  <c r="Z105" i="1"/>
  <c r="Z76" i="1"/>
  <c r="Z92" i="1"/>
  <c r="Z70" i="1"/>
  <c r="Z57" i="1"/>
  <c r="Z42" i="1"/>
  <c r="Z33" i="1"/>
  <c r="Z20" i="1"/>
  <c r="Z9" i="1"/>
  <c r="Z44" i="1"/>
  <c r="Z19" i="1"/>
  <c r="Z8" i="1"/>
  <c r="Z168" i="1"/>
  <c r="Z103" i="1"/>
  <c r="Z351" i="1"/>
  <c r="Z235" i="1"/>
  <c r="Z49" i="1"/>
  <c r="Z261" i="1"/>
  <c r="Z160" i="1"/>
  <c r="Z36" i="1"/>
  <c r="Z394" i="1"/>
  <c r="Z383" i="1"/>
  <c r="Z372" i="1"/>
  <c r="Z358" i="1"/>
  <c r="Z304" i="1"/>
  <c r="Z350" i="1"/>
  <c r="Z338" i="1"/>
  <c r="Z317" i="1"/>
  <c r="Z326" i="1"/>
  <c r="Z310" i="1"/>
  <c r="Z263" i="1"/>
  <c r="Z282" i="1"/>
  <c r="Z237" i="1"/>
  <c r="Z223" i="1"/>
  <c r="Z209" i="1"/>
  <c r="Z230" i="1"/>
  <c r="Z196" i="1"/>
  <c r="Z189" i="1"/>
  <c r="Z183" i="1"/>
  <c r="Z155" i="1"/>
  <c r="Z175" i="1"/>
  <c r="Z133" i="1"/>
  <c r="Z139" i="1"/>
  <c r="Z122" i="1"/>
  <c r="Z98" i="1"/>
  <c r="Z97" i="1"/>
  <c r="Z91" i="1"/>
  <c r="Z68" i="1"/>
  <c r="Z56" i="1"/>
  <c r="Z32" i="1"/>
  <c r="Z188" i="1"/>
  <c r="Z50" i="1"/>
  <c r="Z343" i="1"/>
  <c r="Z220" i="1"/>
  <c r="Z187" i="1"/>
  <c r="Z81" i="1"/>
  <c r="Z13" i="1"/>
  <c r="Z342" i="1"/>
  <c r="Z247" i="1"/>
  <c r="Z143" i="1"/>
  <c r="Z72" i="1"/>
  <c r="Z393" i="1"/>
  <c r="Z382" i="1"/>
  <c r="Z371" i="1"/>
  <c r="Z356" i="1"/>
  <c r="Z352" i="1"/>
  <c r="Z349" i="1"/>
  <c r="Z337" i="1"/>
  <c r="Z316" i="1"/>
  <c r="Z325" i="1"/>
  <c r="Z294" i="1"/>
  <c r="Z272" i="1"/>
  <c r="Z286" i="1"/>
  <c r="Z281" i="1"/>
  <c r="Z236" i="1"/>
  <c r="Z222" i="1"/>
  <c r="Z242" i="1"/>
  <c r="Z195" i="1"/>
  <c r="Z212" i="1"/>
  <c r="Z180" i="1"/>
  <c r="Z177" i="1"/>
  <c r="Z174" i="1"/>
  <c r="Z137" i="1"/>
  <c r="Z138" i="1"/>
  <c r="Z121" i="1"/>
  <c r="Z87" i="1"/>
  <c r="Z102" i="1"/>
  <c r="Z89" i="1"/>
  <c r="Z67" i="1"/>
  <c r="Z55" i="1"/>
  <c r="Z43" i="1"/>
  <c r="Z31" i="1"/>
  <c r="Z18" i="1"/>
  <c r="Z7" i="1"/>
  <c r="Z29" i="1"/>
  <c r="Z16" i="1"/>
  <c r="Z378" i="1"/>
  <c r="Z344" i="1"/>
  <c r="Z267" i="1"/>
  <c r="Z243" i="1"/>
  <c r="Z152" i="1"/>
  <c r="Z82" i="1"/>
  <c r="Z14" i="1"/>
  <c r="Z302" i="1"/>
  <c r="Z273" i="1"/>
  <c r="Z167" i="1"/>
  <c r="Z131" i="1"/>
  <c r="Z37" i="1"/>
  <c r="Z362" i="1"/>
  <c r="Z330" i="1"/>
  <c r="Z213" i="1"/>
  <c r="Z201" i="1"/>
  <c r="Z114" i="1"/>
  <c r="Z48" i="1"/>
  <c r="Z391" i="1"/>
  <c r="Z379" i="1"/>
  <c r="Z368" i="1"/>
  <c r="Z355" i="1"/>
  <c r="Z357" i="1"/>
  <c r="Z348" i="1"/>
  <c r="Z336" i="1"/>
  <c r="Z315" i="1"/>
  <c r="Z324" i="1"/>
  <c r="Z276" i="1"/>
  <c r="Z271" i="1"/>
  <c r="Z285" i="1"/>
  <c r="Z258" i="1"/>
  <c r="Z210" i="1"/>
  <c r="Z221" i="1"/>
  <c r="Z246" i="1"/>
  <c r="Z194" i="1"/>
  <c r="Z208" i="1"/>
  <c r="Z163" i="1"/>
  <c r="Z135" i="1"/>
  <c r="Z173" i="1"/>
  <c r="Z128" i="1"/>
  <c r="Z134" i="1"/>
  <c r="Z118" i="1"/>
  <c r="Z104" i="1"/>
  <c r="Z101" i="1"/>
  <c r="Z90" i="1"/>
  <c r="Z66" i="1"/>
  <c r="Z53" i="1"/>
  <c r="Z45" i="1"/>
  <c r="Z30" i="1"/>
  <c r="Z22" i="1"/>
  <c r="Z41" i="1"/>
  <c r="Z39" i="1"/>
  <c r="Z364" i="1"/>
  <c r="Z252" i="1"/>
  <c r="Z184" i="1"/>
  <c r="Z132" i="1"/>
  <c r="Z64" i="1"/>
  <c r="Z363" i="1"/>
  <c r="Z251" i="1"/>
  <c r="Z207" i="1"/>
  <c r="Z113" i="1"/>
  <c r="Z62" i="1"/>
  <c r="Z376" i="1"/>
  <c r="Z250" i="1"/>
  <c r="Z206" i="1"/>
  <c r="Z80" i="1"/>
  <c r="Z390" i="1"/>
  <c r="Z385" i="1"/>
  <c r="Z367" i="1"/>
  <c r="Z354" i="1"/>
  <c r="Z309" i="1"/>
  <c r="Z347" i="1"/>
  <c r="Z335" i="1"/>
  <c r="Z314" i="1"/>
  <c r="Z322" i="1"/>
  <c r="Z255" i="1"/>
  <c r="Z270" i="1"/>
  <c r="Z217" i="1"/>
  <c r="Z280" i="1"/>
  <c r="Z186" i="1"/>
  <c r="Z228" i="1"/>
  <c r="Z225" i="1"/>
  <c r="Z193" i="1"/>
  <c r="Z156" i="1"/>
  <c r="Z162" i="1"/>
  <c r="Z150" i="1"/>
  <c r="Z172" i="1"/>
  <c r="Z136" i="1"/>
  <c r="Z115" i="1"/>
  <c r="Z117" i="1"/>
  <c r="Z85" i="1"/>
  <c r="Z100" i="1"/>
  <c r="Z88" i="1"/>
  <c r="Z65" i="1"/>
  <c r="Z51" i="1"/>
  <c r="Z17" i="1"/>
  <c r="Z387" i="1"/>
  <c r="Z323" i="1"/>
  <c r="Z239" i="1"/>
  <c r="Z112" i="1"/>
  <c r="Z26" i="1"/>
  <c r="Z292" i="1"/>
  <c r="Z245" i="1"/>
  <c r="Z111" i="1"/>
  <c r="Z333" i="1"/>
  <c r="Z219" i="1"/>
  <c r="Z151" i="1"/>
  <c r="Z61" i="1"/>
  <c r="Z389" i="1"/>
  <c r="Z381" i="1"/>
  <c r="Z366" i="1"/>
  <c r="Z306" i="1"/>
  <c r="Z308" i="1"/>
  <c r="Z346" i="1"/>
  <c r="Z334" i="1"/>
  <c r="Z313" i="1"/>
  <c r="Z321" i="1"/>
  <c r="Z254" i="1"/>
  <c r="Z269" i="1"/>
  <c r="Z216" i="1"/>
  <c r="Z279" i="1"/>
  <c r="Z257" i="1"/>
  <c r="Z227" i="1"/>
  <c r="Z241" i="1"/>
  <c r="Z192" i="1"/>
  <c r="Z204" i="1"/>
  <c r="Z161" i="1"/>
  <c r="Z154" i="1"/>
  <c r="Z171" i="1"/>
  <c r="Z148" i="1"/>
  <c r="Z109" i="1"/>
  <c r="Z116" i="1"/>
  <c r="Z84" i="1"/>
  <c r="Z79" i="1"/>
  <c r="Z75" i="1"/>
  <c r="Z63" i="1"/>
  <c r="Z52" i="1"/>
  <c r="Z40" i="1"/>
  <c r="Z28" i="1"/>
  <c r="Z27" i="1"/>
  <c r="Z303" i="1"/>
  <c r="Z319" i="1"/>
  <c r="Z277" i="1"/>
  <c r="Z145" i="1"/>
  <c r="Z73" i="1"/>
  <c r="Z386" i="1"/>
  <c r="Z249" i="1"/>
  <c r="Z238" i="1"/>
  <c r="Z144" i="1"/>
  <c r="Z86" i="1"/>
  <c r="Z25" i="1"/>
  <c r="Z353" i="1"/>
  <c r="Z275" i="1"/>
  <c r="Z244" i="1"/>
  <c r="Z130" i="1"/>
  <c r="Z95" i="1"/>
  <c r="Z388" i="1"/>
  <c r="Z380" i="1"/>
  <c r="Z365" i="1"/>
  <c r="Z305" i="1"/>
  <c r="Z307" i="1"/>
  <c r="Z345" i="1"/>
  <c r="Z293" i="1"/>
  <c r="Z312" i="1"/>
  <c r="Z320" i="1"/>
  <c r="Z253" i="1"/>
  <c r="Z268" i="1"/>
  <c r="Z215" i="1"/>
  <c r="Z278" i="1"/>
  <c r="Z185" i="1"/>
  <c r="Z226" i="1"/>
  <c r="Z240" i="1"/>
  <c r="Z191" i="1"/>
  <c r="Z166" i="1"/>
  <c r="Z182" i="1"/>
  <c r="Z153" i="1"/>
  <c r="Z170" i="1"/>
  <c r="Z147" i="1"/>
  <c r="Z108" i="1"/>
  <c r="Z127" i="1"/>
  <c r="Z83" i="1"/>
  <c r="Z99" i="1"/>
  <c r="Z74" i="1"/>
  <c r="Z60" i="1"/>
  <c r="Z54" i="1"/>
  <c r="Z15" i="1"/>
  <c r="Z256" i="1"/>
  <c r="Z291" i="1"/>
  <c r="Z214" i="1"/>
  <c r="Z190" i="1"/>
  <c r="Z126" i="1"/>
  <c r="Z38" i="1"/>
  <c r="Z377" i="1"/>
  <c r="Z331" i="1"/>
  <c r="Z266" i="1"/>
  <c r="Z169" i="1"/>
  <c r="Z96" i="1"/>
  <c r="Z301" i="1"/>
  <c r="Z248" i="1"/>
  <c r="Z234" i="1"/>
  <c r="Z107" i="1"/>
  <c r="Z24" i="1"/>
  <c r="Y325" i="1"/>
  <c r="Y349" i="1"/>
  <c r="Y152" i="1"/>
  <c r="Y112" i="1"/>
  <c r="Y260" i="1"/>
  <c r="Y178" i="1"/>
  <c r="Y276" i="1"/>
  <c r="Y52" i="1"/>
  <c r="Y297" i="1"/>
  <c r="Y167" i="1"/>
  <c r="Y301" i="1"/>
  <c r="Y390" i="1"/>
  <c r="Y360" i="1"/>
  <c r="Y184" i="1"/>
  <c r="Y266" i="1"/>
  <c r="Y343" i="1"/>
  <c r="Y131" i="1"/>
  <c r="Y35" i="1"/>
  <c r="Y249" i="1"/>
  <c r="Y319" i="1"/>
  <c r="Y183" i="1"/>
  <c r="Y31" i="1"/>
  <c r="Y79" i="1"/>
  <c r="Y41" i="1"/>
  <c r="Y37" i="1"/>
  <c r="Y231" i="1"/>
  <c r="Y289" i="1"/>
  <c r="Y29" i="1"/>
  <c r="Y230" i="1"/>
  <c r="Y353" i="1"/>
  <c r="Y224" i="1"/>
  <c r="Y302" i="1"/>
  <c r="Y104" i="1"/>
  <c r="Y295" i="1"/>
  <c r="Y51" i="1"/>
  <c r="Y235" i="1"/>
  <c r="Y350" i="1"/>
  <c r="Y198" i="1"/>
  <c r="Y370" i="1"/>
  <c r="Y342" i="1"/>
  <c r="Y267" i="1"/>
  <c r="Y80" i="1"/>
  <c r="Y226" i="1"/>
  <c r="Y242" i="1"/>
  <c r="Y288" i="1"/>
  <c r="Y356" i="1"/>
  <c r="Y331" i="1"/>
  <c r="Y204" i="1"/>
  <c r="Y148" i="1"/>
  <c r="Y375" i="1"/>
  <c r="Y312" i="1"/>
  <c r="Y364" i="1"/>
  <c r="Y328" i="1"/>
  <c r="Y15" i="1"/>
  <c r="Y55" i="1"/>
  <c r="Y221" i="1"/>
  <c r="Y339" i="1"/>
  <c r="Y127" i="1"/>
  <c r="Y236" i="1"/>
  <c r="Y83" i="1"/>
  <c r="Y76" i="1"/>
  <c r="Y71" i="1"/>
  <c r="Y118" i="1"/>
  <c r="Y143" i="1"/>
  <c r="Y320" i="1"/>
  <c r="Y258" i="1"/>
  <c r="Y237" i="1"/>
  <c r="Y154" i="1"/>
  <c r="Y326" i="1"/>
  <c r="Y365" i="1"/>
  <c r="Y269" i="1"/>
  <c r="Y219" i="1"/>
  <c r="Y227" i="1"/>
  <c r="Y287" i="1"/>
  <c r="Y165" i="1"/>
  <c r="Y251" i="1"/>
  <c r="Y361" i="1"/>
  <c r="Y185" i="1"/>
  <c r="Y354" i="1"/>
  <c r="Y94" i="1"/>
  <c r="Y99" i="1"/>
  <c r="Y122" i="1"/>
  <c r="Y250" i="1"/>
  <c r="Y336" i="1"/>
  <c r="Y58" i="1"/>
  <c r="Y286" i="1"/>
  <c r="Y53" i="1"/>
  <c r="Y355" i="1"/>
  <c r="Y262" i="1"/>
  <c r="Y21" i="1"/>
  <c r="Y392" i="1"/>
  <c r="Y60" i="1"/>
  <c r="Y109" i="1"/>
  <c r="Y151" i="1"/>
  <c r="Y347" i="1"/>
  <c r="Y7" i="1"/>
  <c r="Y25" i="1"/>
  <c r="Y238" i="1"/>
  <c r="Y150" i="1"/>
  <c r="Y253" i="1"/>
  <c r="Y393" i="1"/>
  <c r="Y16" i="1"/>
  <c r="Y268" i="1"/>
  <c r="Y149" i="1"/>
  <c r="Y101" i="1"/>
  <c r="Y209" i="1"/>
  <c r="Y379" i="1"/>
  <c r="Y181" i="1"/>
  <c r="Y218" i="1"/>
  <c r="Y59" i="1"/>
  <c r="Y20" i="1"/>
  <c r="Y341" i="1"/>
  <c r="Y134" i="1"/>
  <c r="Y323" i="1"/>
  <c r="Y47" i="1"/>
  <c r="Y228" i="1"/>
  <c r="Y278" i="1"/>
  <c r="Y153" i="1"/>
  <c r="Y114" i="1"/>
  <c r="Y334" i="1"/>
  <c r="Y177" i="1"/>
  <c r="Y348" i="1"/>
  <c r="Y173" i="1"/>
  <c r="Y344" i="1"/>
  <c r="Y214" i="1"/>
  <c r="Y388" i="1"/>
  <c r="Y194" i="1"/>
  <c r="Y155" i="1"/>
  <c r="Y316" i="1"/>
  <c r="Y82" i="1"/>
  <c r="Y96" i="1"/>
  <c r="Y72" i="1"/>
  <c r="Y33" i="1"/>
  <c r="Y23" i="1"/>
  <c r="Y210" i="1"/>
  <c r="Y346" i="1"/>
  <c r="Y305" i="1"/>
  <c r="Y303" i="1"/>
  <c r="Y48" i="1"/>
  <c r="Y384" i="1"/>
  <c r="Y220" i="1"/>
  <c r="Y111" i="1"/>
  <c r="Y373" i="1"/>
  <c r="Y75" i="1"/>
  <c r="Y371" i="1"/>
  <c r="Y359" i="1"/>
  <c r="Y357" i="1"/>
  <c r="Y187" i="1"/>
  <c r="Y252" i="1"/>
  <c r="Y190" i="1"/>
  <c r="Y197" i="1"/>
  <c r="Y27" i="1"/>
  <c r="Y283" i="1"/>
  <c r="Y280" i="1"/>
  <c r="Y385" i="1"/>
  <c r="Y133" i="1"/>
  <c r="Y327" i="1"/>
  <c r="Y337" i="1"/>
  <c r="Y229" i="1"/>
  <c r="Y363" i="1"/>
  <c r="Y42" i="1"/>
  <c r="Y57" i="1"/>
  <c r="Y102" i="1"/>
  <c r="Y56" i="1"/>
  <c r="Y97" i="1"/>
  <c r="Y12" i="1"/>
  <c r="Y215" i="1"/>
  <c r="Y115" i="1"/>
  <c r="Y202" i="1"/>
  <c r="Y296" i="1"/>
  <c r="Y306" i="1"/>
  <c r="Y340" i="1"/>
  <c r="Y50" i="1"/>
  <c r="Y121" i="1"/>
  <c r="Y246" i="1"/>
  <c r="Y345" i="1"/>
  <c r="Y156" i="1"/>
  <c r="Y321" i="1"/>
  <c r="Y125" i="1"/>
  <c r="Y383" i="1"/>
  <c r="Y369" i="1"/>
  <c r="Y141" i="1"/>
  <c r="Y164" i="1"/>
  <c r="Y386" i="1"/>
  <c r="Y78" i="1"/>
  <c r="Y377" i="1"/>
  <c r="Y311" i="1"/>
  <c r="Y18" i="1"/>
  <c r="Y300" i="1"/>
  <c r="Y292" i="1"/>
  <c r="Y372" i="1"/>
  <c r="Y28" i="1"/>
  <c r="Y200" i="1"/>
  <c r="Y290" i="1"/>
  <c r="Y157" i="1"/>
  <c r="Y69" i="1"/>
  <c r="Y136" i="1"/>
  <c r="Y63" i="1"/>
  <c r="Y65" i="1"/>
  <c r="Y284" i="1"/>
  <c r="Y368" i="1"/>
  <c r="Y277" i="1"/>
  <c r="Y132" i="1"/>
  <c r="Y232" i="1"/>
  <c r="Y85" i="1"/>
  <c r="Y123" i="1"/>
  <c r="Y182" i="1"/>
  <c r="Y254" i="1"/>
  <c r="Y62" i="1"/>
  <c r="Y186" i="1"/>
  <c r="Y314" i="1"/>
  <c r="Y119" i="1"/>
  <c r="Y362" i="1"/>
  <c r="Y291" i="1"/>
  <c r="Y207" i="1"/>
  <c r="Y22" i="1"/>
  <c r="Y338" i="1"/>
  <c r="Y294" i="1"/>
  <c r="Y367" i="1"/>
  <c r="Y233" i="1"/>
  <c r="Y34" i="1"/>
  <c r="Y307" i="1"/>
  <c r="Y281" i="1"/>
  <c r="Y175" i="1"/>
  <c r="Y100" i="1"/>
  <c r="Y124" i="1"/>
  <c r="Y299" i="1"/>
  <c r="Y222" i="1"/>
  <c r="Y147" i="1"/>
  <c r="Y110" i="1"/>
  <c r="Y70" i="1"/>
  <c r="Y10" i="1"/>
  <c r="Y54" i="1"/>
  <c r="Y240" i="1"/>
  <c r="Y285" i="1"/>
  <c r="Y105" i="1"/>
  <c r="Y366" i="1"/>
  <c r="Y271" i="1"/>
  <c r="Y128" i="1"/>
  <c r="Y144" i="1"/>
  <c r="Y145" i="1"/>
  <c r="Y335" i="1"/>
  <c r="Y90" i="1"/>
  <c r="Y199" i="1"/>
  <c r="Y315" i="1"/>
  <c r="Y61" i="1"/>
  <c r="Y126" i="1"/>
  <c r="Y68" i="1"/>
  <c r="Y382" i="1"/>
  <c r="Y32" i="1"/>
  <c r="Y206" i="1"/>
  <c r="Y329" i="1"/>
  <c r="Y163" i="1"/>
  <c r="Y270" i="1"/>
  <c r="Y106" i="1"/>
  <c r="Y310" i="1"/>
  <c r="Y282" i="1"/>
  <c r="Y395" i="1"/>
  <c r="Y265" i="1"/>
  <c r="Y116" i="1"/>
  <c r="Y259" i="1"/>
  <c r="Y293" i="1"/>
  <c r="Y322" i="1"/>
  <c r="Y30" i="1"/>
  <c r="Y169" i="1"/>
  <c r="Y391" i="1"/>
  <c r="Y171" i="1"/>
  <c r="Y92" i="1"/>
  <c r="Y11" i="1"/>
  <c r="Y77" i="1"/>
  <c r="Y24" i="1"/>
  <c r="Y74" i="1"/>
  <c r="Y212" i="1"/>
  <c r="Y179" i="1"/>
  <c r="Y257" i="1"/>
  <c r="Y172" i="1"/>
  <c r="Y324" i="1"/>
  <c r="Y248" i="1"/>
  <c r="Y387" i="1"/>
  <c r="Y201" i="1"/>
  <c r="Y304" i="1"/>
  <c r="Y211" i="1"/>
  <c r="Y38" i="1"/>
  <c r="Y309" i="1"/>
  <c r="Y130" i="1"/>
  <c r="Y279" i="1"/>
  <c r="Y352" i="1"/>
  <c r="Y95" i="1"/>
  <c r="Y129" i="1"/>
  <c r="Y216" i="1"/>
  <c r="Y213" i="1"/>
  <c r="Y245" i="1"/>
  <c r="Y49" i="1"/>
  <c r="Y225" i="1"/>
  <c r="Y162" i="1"/>
  <c r="Y223" i="1"/>
  <c r="Y73" i="1"/>
  <c r="Y389" i="1"/>
  <c r="Y160" i="1"/>
  <c r="Y158" i="1"/>
  <c r="Y264" i="1"/>
  <c r="Y135" i="1"/>
  <c r="Y170" i="1"/>
  <c r="Y168" i="1"/>
  <c r="Y44" i="1"/>
  <c r="Y88" i="1"/>
  <c r="Y39" i="1"/>
  <c r="Y103" i="1"/>
  <c r="Y86" i="1"/>
  <c r="Y45" i="1"/>
  <c r="Y203" i="1"/>
  <c r="Y87" i="1"/>
  <c r="Y378" i="1"/>
  <c r="Y91" i="1"/>
  <c r="Y66" i="1"/>
  <c r="Y261" i="1"/>
  <c r="Y192" i="1"/>
  <c r="Y263" i="1"/>
  <c r="Y234" i="1"/>
  <c r="Y381" i="1"/>
  <c r="Y36" i="1"/>
  <c r="Y14" i="1"/>
  <c r="Y247" i="1"/>
  <c r="Y376" i="1"/>
  <c r="Y243" i="1"/>
  <c r="Y332" i="1"/>
  <c r="Y308" i="1"/>
  <c r="Y272" i="1"/>
  <c r="Y330" i="1"/>
  <c r="Y298" i="1"/>
  <c r="Y358" i="1"/>
  <c r="Y317" i="1"/>
  <c r="Y205" i="1"/>
  <c r="Y333" i="1"/>
  <c r="Y241" i="1"/>
  <c r="Y239" i="1"/>
  <c r="Y120" i="1"/>
  <c r="Y67" i="1"/>
  <c r="Y93" i="1"/>
  <c r="Y84" i="1"/>
  <c r="Y159" i="1"/>
  <c r="Y275" i="1"/>
  <c r="Y166" i="1"/>
  <c r="Y17" i="1"/>
  <c r="Y8" i="1"/>
  <c r="Y81" i="1"/>
  <c r="Y43" i="1"/>
  <c r="Y117" i="1"/>
  <c r="Y256" i="1"/>
  <c r="Y208" i="1"/>
  <c r="Y273" i="1"/>
  <c r="Y318" i="1"/>
  <c r="Y108" i="1"/>
  <c r="Y180" i="1"/>
  <c r="Y255" i="1"/>
  <c r="Y139" i="1"/>
  <c r="Y191" i="1"/>
  <c r="Y189" i="1"/>
  <c r="Y138" i="1"/>
  <c r="Y244" i="1"/>
  <c r="Y176" i="1"/>
  <c r="Y188" i="1"/>
  <c r="Y64" i="1"/>
  <c r="Y142" i="1"/>
  <c r="Y351" i="1"/>
  <c r="Y380" i="1"/>
  <c r="Y13" i="1"/>
  <c r="Y98" i="1"/>
  <c r="Y394" i="1"/>
  <c r="Y140" i="1"/>
  <c r="Y313" i="1"/>
  <c r="Y193" i="1"/>
  <c r="Y19" i="1"/>
  <c r="Y89" i="1"/>
  <c r="Y196" i="1"/>
  <c r="Y217" i="1"/>
  <c r="Y146" i="1"/>
  <c r="Y40" i="1"/>
  <c r="Y26" i="1"/>
  <c r="Y46" i="1"/>
  <c r="Y113" i="1"/>
  <c r="Y174" i="1"/>
  <c r="Y195" i="1"/>
  <c r="Y161" i="1"/>
  <c r="Y374" i="1"/>
  <c r="Y137" i="1"/>
  <c r="Y107" i="1"/>
  <c r="Y9" i="1"/>
</calcChain>
</file>

<file path=xl/sharedStrings.xml><?xml version="1.0" encoding="utf-8"?>
<sst xmlns="http://schemas.openxmlformats.org/spreadsheetml/2006/main" count="1024" uniqueCount="608">
  <si>
    <r>
      <t xml:space="preserve">Bayer Sensor Width in Pixels
</t>
    </r>
    <r>
      <rPr>
        <b/>
        <sz val="8"/>
        <color indexed="23"/>
        <rFont val="Arial Narrow"/>
        <family val="2"/>
      </rPr>
      <t>(Foveon Sensor Width in Pixels x 1.47)</t>
    </r>
  </si>
  <si>
    <r>
      <t xml:space="preserve">Bayer Sensor Height in Pixels
</t>
    </r>
    <r>
      <rPr>
        <b/>
        <sz val="8"/>
        <color indexed="23"/>
        <rFont val="Arial Narrow"/>
        <family val="2"/>
      </rPr>
      <t>(Foveon Sensor Height in Pixels x 1.47)</t>
    </r>
  </si>
  <si>
    <r>
      <t xml:space="preserve">
Bayer Effective Megapixels
</t>
    </r>
    <r>
      <rPr>
        <b/>
        <sz val="8"/>
        <color indexed="23"/>
        <rFont val="Arial Narrow"/>
        <family val="2"/>
      </rPr>
      <t>(Foveon Effective Megapixels after 1.47x upsampling of original file)</t>
    </r>
  </si>
  <si>
    <r>
      <t xml:space="preserve">Bayer Pixel Density
(Pixels
per mm)
</t>
    </r>
    <r>
      <rPr>
        <b/>
        <sz val="8"/>
        <color indexed="55"/>
        <rFont val="Arial Narrow"/>
        <family val="2"/>
      </rPr>
      <t>(Foveon Pixel Density after 1.47x upsampling)</t>
    </r>
    <r>
      <rPr>
        <b/>
        <sz val="8"/>
        <color indexed="23"/>
        <rFont val="Arial Narrow"/>
        <family val="2"/>
      </rPr>
      <t xml:space="preserve">
</t>
    </r>
  </si>
  <si>
    <t>188 &lt; n &lt; 380</t>
  </si>
  <si>
    <t>13.25 &lt; n &lt; 26.5</t>
  </si>
  <si>
    <r>
      <t xml:space="preserve">Ranking of </t>
    </r>
    <r>
      <rPr>
        <b/>
        <sz val="8"/>
        <color indexed="12"/>
        <rFont val="Arial"/>
        <family val="2"/>
      </rPr>
      <t>Available Diffraction-Free</t>
    </r>
    <r>
      <rPr>
        <b/>
        <sz val="8"/>
        <color indexed="8"/>
        <rFont val="Arial"/>
        <family val="2"/>
      </rPr>
      <t xml:space="preserve"> </t>
    </r>
  </si>
  <si>
    <r>
      <t xml:space="preserve">Ranking of </t>
    </r>
    <r>
      <rPr>
        <b/>
        <sz val="8"/>
        <color indexed="12"/>
        <rFont val="Arial"/>
        <family val="2"/>
      </rPr>
      <t>Available Diffraction-Free</t>
    </r>
  </si>
  <si>
    <r>
      <t>Stops</t>
    </r>
    <r>
      <rPr>
        <b/>
        <sz val="8"/>
        <color indexed="8"/>
        <rFont val="Arial"/>
        <family val="2"/>
      </rPr>
      <t xml:space="preserve">  /  </t>
    </r>
    <r>
      <rPr>
        <b/>
        <sz val="8"/>
        <color indexed="12"/>
        <rFont val="Arial"/>
        <family val="2"/>
      </rPr>
      <t>DoF-Limited Nearest Subject</t>
    </r>
  </si>
  <si>
    <t xml:space="preserve">Conclusion:  </t>
  </si>
  <si>
    <t>(Large Diagonal, Moderate Density Sensors)</t>
  </si>
  <si>
    <t>(Moderate Diagonal, Low-Density Sensors)</t>
  </si>
  <si>
    <t>(Small Diagonal, High-Density Sensors)</t>
  </si>
  <si>
    <r>
      <t xml:space="preserve">Ranking of </t>
    </r>
    <r>
      <rPr>
        <b/>
        <sz val="8"/>
        <color indexed="48"/>
        <rFont val="Arial"/>
        <family val="2"/>
      </rPr>
      <t>Available Diffraction-Free</t>
    </r>
    <r>
      <rPr>
        <b/>
        <sz val="8"/>
        <color indexed="8"/>
        <rFont val="Arial"/>
        <family val="2"/>
      </rPr>
      <t xml:space="preserve"> </t>
    </r>
  </si>
  <si>
    <t>Nikon</t>
  </si>
  <si>
    <t>D70</t>
  </si>
  <si>
    <t>Coolpix 8700</t>
  </si>
  <si>
    <t xml:space="preserve">Canon </t>
  </si>
  <si>
    <t>EOS 300D</t>
  </si>
  <si>
    <t>PowerShot S500</t>
  </si>
  <si>
    <t>PowerShot A80</t>
  </si>
  <si>
    <t>Canon</t>
  </si>
  <si>
    <t>PowerShot G5</t>
  </si>
  <si>
    <t>Sony</t>
  </si>
  <si>
    <t>DSC-T1</t>
  </si>
  <si>
    <t>DSC-F828</t>
  </si>
  <si>
    <t>PowerShot S1 IS</t>
  </si>
  <si>
    <t>EOS 10D</t>
  </si>
  <si>
    <t>PowerShot S400</t>
  </si>
  <si>
    <t>EOS 1D Mark II</t>
  </si>
  <si>
    <t>Panasonic</t>
  </si>
  <si>
    <t>PowerShot S410</t>
  </si>
  <si>
    <t>Olympus</t>
  </si>
  <si>
    <t>C-8080 Wide Zoom</t>
  </si>
  <si>
    <t>Leica</t>
  </si>
  <si>
    <t>Digilux 2</t>
  </si>
  <si>
    <t>FujiFilm</t>
  </si>
  <si>
    <t>FinePix S7000 Z</t>
  </si>
  <si>
    <t>FinePix S3 Pro</t>
  </si>
  <si>
    <t>EOS 1Ds</t>
  </si>
  <si>
    <t>EOS D-30</t>
  </si>
  <si>
    <t>EOS D-60</t>
  </si>
  <si>
    <t>Kodak</t>
  </si>
  <si>
    <t>DSC SLR/n</t>
  </si>
  <si>
    <t>DSC 14n</t>
  </si>
  <si>
    <t>Contax</t>
  </si>
  <si>
    <t>N Digital</t>
  </si>
  <si>
    <t>TVS Digital</t>
  </si>
  <si>
    <t>FinePix S2 Pro</t>
  </si>
  <si>
    <t>D100</t>
  </si>
  <si>
    <t xml:space="preserve">     Manufacturer's Specifications</t>
  </si>
  <si>
    <t>Calculated Specifications</t>
  </si>
  <si>
    <t xml:space="preserve">       Camera</t>
  </si>
  <si>
    <t xml:space="preserve">This provides a single number with which to compare the relative size of one sensor to another.  The larger the sensor for a given number of pixels, </t>
  </si>
  <si>
    <t>If the goal is to produce a "sharp" image that will survive scrutiny at a viewing distance of 10 inches, a resolution of 5 lp/mm at the print is desirable.</t>
  </si>
  <si>
    <t>Diffraction Prevents 5 lp/mm</t>
  </si>
  <si>
    <t>Stop (f/N) at Which</t>
  </si>
  <si>
    <t xml:space="preserve">print with all the pixels delivered by a given sensor, we can calculate the f-stop (f/N) at which diffraction's Airy disk diameters will begin to exceed the </t>
  </si>
  <si>
    <t xml:space="preserve">reciprocal of 5 lp/mm (1/5th mm, or 0.2 mm).  One can not stop down below this f-stop (to smaller apertures) without forcing Airy disk diameters to </t>
  </si>
  <si>
    <t>grow, and thus, visibly soften the entire print, if viewed at a distance of 10 inches.  Note that if we viewed the print at twice that distance, it would look</t>
  </si>
  <si>
    <t>sharp until we stopped down two additional stops.  Another way to get two additional stops of depth of field without concern for visible diffraction</t>
  </si>
  <si>
    <t>would be to make the print only half as large as the dimensions shown, while still viewing it at a distance of 10 inches.</t>
  </si>
  <si>
    <t>Here is the formula for calculating the aperture at which diffraction will prevent a desired print resolution from being achieved:</t>
  </si>
  <si>
    <t>Scroll down to the section titled "Diffraction"</t>
  </si>
  <si>
    <t xml:space="preserve">The lens is focused at the hyperfocal distance to render Infinity subjects as sharply as the Near subject.  The circles of confusion at the Near and </t>
  </si>
  <si>
    <t>at Infinity will be the same diameter as the Airy Disks at this aperture (0.20 mm in the final print - satisfying the goal of 5 lp/mm resolution.)</t>
  </si>
  <si>
    <t xml:space="preserve">focal length equal to the format diagonal (a "normal" lens), using the calculated f-stop at which diffraction prevents stopping down further.  </t>
  </si>
  <si>
    <t>to sensor size or format diagonal, but to the number of megapixels offered by the sensor.  In other words, a camera's available depth of field</t>
  </si>
  <si>
    <t>Calculated Ratings</t>
  </si>
  <si>
    <t>Pixel Density</t>
  </si>
  <si>
    <t xml:space="preserve">(Pixels per mm):  </t>
  </si>
  <si>
    <t>Michael K. Davis</t>
  </si>
  <si>
    <t>http://www.AccessZ.com</t>
  </si>
  <si>
    <t>Epson</t>
  </si>
  <si>
    <t>DSC SLR/c</t>
  </si>
  <si>
    <t>E-1</t>
  </si>
  <si>
    <t>C-60 Zoom</t>
  </si>
  <si>
    <t>D-395</t>
  </si>
  <si>
    <t>Konica Minolta</t>
  </si>
  <si>
    <t>Dimage G600</t>
  </si>
  <si>
    <t>Casio</t>
  </si>
  <si>
    <t>PowerShot Pro 1</t>
  </si>
  <si>
    <t>more vulnerable will be the final image to visible diffraction. Airy disk diameters will be large enough to prevent 5 lp/mm resolution in the final print.</t>
  </si>
  <si>
    <t xml:space="preserve">A discussion of the constant used above can be found at this address: </t>
  </si>
  <si>
    <t xml:space="preserve"> http://www.photo.net/learn/optics/lensTutorial</t>
  </si>
  <si>
    <t xml:space="preserve">When stopping down no further than that stop at which diffraction kicks in, notice that the available Depth of Field is inversely proportional, not </t>
  </si>
  <si>
    <t>Phase One</t>
  </si>
  <si>
    <t>EOS 20D</t>
  </si>
  <si>
    <t>D2X</t>
  </si>
  <si>
    <t>Mamiya</t>
  </si>
  <si>
    <t>EOS 1Ds Mark II</t>
  </si>
  <si>
    <t>Hewlett Packard</t>
  </si>
  <si>
    <t>Photosmart R707</t>
  </si>
  <si>
    <t>E-300 EVOLT</t>
  </si>
  <si>
    <t>The latest version of this spreadsheet can be downloaded at:</t>
  </si>
  <si>
    <t xml:space="preserve">Sensor
Width
(mm)
</t>
  </si>
  <si>
    <t xml:space="preserve">Sensor
Height
(mm)
</t>
  </si>
  <si>
    <t>PowerShot G6</t>
  </si>
  <si>
    <t>PowerShot SD300</t>
  </si>
  <si>
    <t>PowerShot A95</t>
  </si>
  <si>
    <t>Maxxum 7D</t>
  </si>
  <si>
    <t>PowerShot S70</t>
  </si>
  <si>
    <t>DSC-W1</t>
  </si>
  <si>
    <t>Coolpix 8800</t>
  </si>
  <si>
    <t>FinePix S5500 / S5100</t>
  </si>
  <si>
    <t>Dimage A200</t>
  </si>
  <si>
    <t xml:space="preserve">Model
</t>
  </si>
  <si>
    <t xml:space="preserve">Brand
</t>
  </si>
  <si>
    <t>PowerShot S2 IS</t>
  </si>
  <si>
    <t>D70s</t>
  </si>
  <si>
    <t>PowerShot SD400</t>
  </si>
  <si>
    <t>PowerShot SD500</t>
  </si>
  <si>
    <t>D50</t>
  </si>
  <si>
    <t>DSC-T7</t>
  </si>
  <si>
    <t>EOS 5D</t>
  </si>
  <si>
    <t>Mamiya/Leaf</t>
  </si>
  <si>
    <t>ProDigital II (645AFDII)</t>
  </si>
  <si>
    <t>DSC-R1</t>
  </si>
  <si>
    <t>D200</t>
  </si>
  <si>
    <t>FinePix S9000 Z</t>
  </si>
  <si>
    <t>E-500 EVOLT</t>
  </si>
  <si>
    <t>PowerShot S80</t>
  </si>
  <si>
    <t>PowerShot A620</t>
  </si>
  <si>
    <t>Maxxum 5D</t>
  </si>
  <si>
    <t>EOS 1D Mark II N</t>
  </si>
  <si>
    <t>EOS 30D</t>
  </si>
  <si>
    <t>PowerShot S3 IS</t>
  </si>
  <si>
    <t>PowerShot A410</t>
  </si>
  <si>
    <t>PowerShot A700</t>
  </si>
  <si>
    <t>Hasselblad</t>
  </si>
  <si>
    <t>H2D/CFH-39 w/80mm &amp; finder</t>
  </si>
  <si>
    <t>Exilim EX-Z5</t>
  </si>
  <si>
    <t>Exilim EX-Z1000</t>
  </si>
  <si>
    <t>Exilim EX-P600</t>
  </si>
  <si>
    <t>PowerShot SD700 IS</t>
  </si>
  <si>
    <t>PowerShot SD360</t>
  </si>
  <si>
    <t>DSC-H2</t>
  </si>
  <si>
    <t>Lumix DMC-TZ1</t>
  </si>
  <si>
    <t>DSC-H5</t>
  </si>
  <si>
    <t>Coolpix S5 / S6</t>
  </si>
  <si>
    <t>Lumix DMC-FZ30</t>
  </si>
  <si>
    <t>Lumix DMC-FX01</t>
  </si>
  <si>
    <t>Lumix DMC-FZ7</t>
  </si>
  <si>
    <t>DSC-H1</t>
  </si>
  <si>
    <t>D2Xs</t>
  </si>
  <si>
    <t>Ricoh</t>
  </si>
  <si>
    <t>Caplio R40</t>
  </si>
  <si>
    <t>D-LUX 2</t>
  </si>
  <si>
    <t xml:space="preserve">     Calculated Ratings</t>
  </si>
  <si>
    <t>Exilim EX-Z70</t>
  </si>
  <si>
    <t>E-330 EVOLT</t>
  </si>
  <si>
    <t>Coolpix P3</t>
  </si>
  <si>
    <t>Exilim Card EX-S770</t>
  </si>
  <si>
    <t>D80</t>
  </si>
  <si>
    <t>EasyShare V610</t>
  </si>
  <si>
    <t>GR Digital</t>
  </si>
  <si>
    <t xml:space="preserve">Sensor Diagonal (mm)
</t>
  </si>
  <si>
    <t>Sensor Diagonal:</t>
  </si>
  <si>
    <t>calculated f-stops, you would discover that every sensor offers identical Depth of Field at their respective Diffraction-Limit f-stop.</t>
  </si>
  <si>
    <t>small sensors have a depth of field advantage, must realize that the depth of field advantage afforded by the small sensor diagonal is</t>
  </si>
  <si>
    <r>
      <t xml:space="preserve">proportionately constrained by the diffraction that comes with excessive pixel densities. </t>
    </r>
    <r>
      <rPr>
        <sz val="10"/>
        <color indexed="10"/>
        <rFont val="Arial"/>
        <family val="2"/>
      </rPr>
      <t xml:space="preserve"> If you were to compare images produced at these</t>
    </r>
  </si>
  <si>
    <t>&lt; 15.0</t>
  </si>
  <si>
    <t>15 &lt; n &lt; 32</t>
  </si>
  <si>
    <t>Lumix DMC-FZ50</t>
  </si>
  <si>
    <t>Pentax</t>
  </si>
  <si>
    <t>K10D</t>
  </si>
  <si>
    <t>M8</t>
  </si>
  <si>
    <t>PowerShot G7</t>
  </si>
  <si>
    <t>PowerShot SD800 IS</t>
  </si>
  <si>
    <t>PowerShot SD900</t>
  </si>
  <si>
    <t>PowerShot A710 IS</t>
  </si>
  <si>
    <t>PowerShot A640</t>
  </si>
  <si>
    <t>Cybershot DSC-V3</t>
  </si>
  <si>
    <t>Lumix DMC-FZ20</t>
  </si>
  <si>
    <t>Lumix DMC-LX1</t>
  </si>
  <si>
    <t>Lumix DMC-LC1</t>
  </si>
  <si>
    <t>Lumix DMC-FX50</t>
  </si>
  <si>
    <t>DoF-Limited Nearest Subject Distance</t>
  </si>
  <si>
    <t>(ft) with Infinity Equally Sharp at the</t>
  </si>
  <si>
    <t>when Lens FL = Sensor Diagonal</t>
  </si>
  <si>
    <t>The DoF advantage afforded by a small</t>
  </si>
  <si>
    <t>constrained by the diffraction that</t>
  </si>
  <si>
    <t>comes with increased pixel densities.</t>
  </si>
  <si>
    <t>FinePix S6000fd / S6500fd</t>
  </si>
  <si>
    <t>D40</t>
  </si>
  <si>
    <t>PowerShot A450 &amp; A460</t>
  </si>
  <si>
    <t>PowerShot A550</t>
  </si>
  <si>
    <t>SP-500 UZ</t>
  </si>
  <si>
    <t>SP-550 UZ</t>
  </si>
  <si>
    <t xml:space="preserve">Sensor (mm) </t>
  </si>
  <si>
    <t>Type</t>
  </si>
  <si>
    <t>Aspect Ratio</t>
  </si>
  <si>
    <t>Diagonal</t>
  </si>
  <si>
    <t>Width</t>
  </si>
  <si>
    <t>Height</t>
  </si>
  <si>
    <t>1/3.6"</t>
  </si>
  <si>
    <t>1/3.2"</t>
  </si>
  <si>
    <t>1/2"</t>
  </si>
  <si>
    <t>1/1.8"</t>
  </si>
  <si>
    <t>1/1.7"</t>
  </si>
  <si>
    <t>2/3"</t>
  </si>
  <si>
    <t>1"</t>
  </si>
  <si>
    <t>4/3"</t>
  </si>
  <si>
    <t>35 mm film</t>
  </si>
  <si>
    <t>1.8" (APS-C)</t>
  </si>
  <si>
    <t>4:3</t>
  </si>
  <si>
    <t>3:2</t>
  </si>
  <si>
    <t>EOS 1D Mark III</t>
  </si>
  <si>
    <t>E-410 EVOLT</t>
  </si>
  <si>
    <t>E-510 EVOLT</t>
  </si>
  <si>
    <t>E-400 EVOLT</t>
  </si>
  <si>
    <t>D40x</t>
  </si>
  <si>
    <t>Lumix DMC-FX30</t>
  </si>
  <si>
    <t>C-LUX 2</t>
  </si>
  <si>
    <t>FinePix S5 Pro</t>
  </si>
  <si>
    <t>PowerShot S5 IS</t>
  </si>
  <si>
    <t xml:space="preserve">Sony </t>
  </si>
  <si>
    <t>DSC-H7 and DSC-H9</t>
  </si>
  <si>
    <t>Optio A20 and A30</t>
  </si>
  <si>
    <t>1/1.6"</t>
  </si>
  <si>
    <t>EOS 1Ds Mark III</t>
  </si>
  <si>
    <t>P45 Back</t>
  </si>
  <si>
    <t>P25 Back</t>
  </si>
  <si>
    <t>PowerShot SD850 IS</t>
  </si>
  <si>
    <t>Lumix DMC-FZ18</t>
  </si>
  <si>
    <t>PowerShot SD1000</t>
  </si>
  <si>
    <t>PowerShot A570 IS</t>
  </si>
  <si>
    <t>PowerShot G9</t>
  </si>
  <si>
    <t>PowerShot SX100 IS</t>
  </si>
  <si>
    <t>EOS 40D</t>
  </si>
  <si>
    <t>PowerShot SD950 IS</t>
  </si>
  <si>
    <t>PowerShot SD870 IS</t>
  </si>
  <si>
    <t>PowerShot A720 IS</t>
  </si>
  <si>
    <t>PowerShot A650 IS</t>
  </si>
  <si>
    <t xml:space="preserve">As Pixel Density increases, enlargement </t>
  </si>
  <si>
    <t>which diffraction prevents a desired print</t>
  </si>
  <si>
    <t>sensor diagonal is proportionately</t>
  </si>
  <si>
    <t>High density sensors can give you the same size prints as low density sensors having the same pixel count, but the high density sensors confine</t>
  </si>
  <si>
    <t xml:space="preserve">Manufacturers must increase sensor dimensions as they increase the number of megapixels (ideally keeping the density below 190 pixels / mm), </t>
  </si>
  <si>
    <t>diffraction-savvy photographers to using wider apertures in order to prevent diffraction from inhibiting a desired print resolution.</t>
  </si>
  <si>
    <t>or they must offer much faster lenses with their high-density sensors to give us a greater range of diffraction-free stops -or- give these</t>
  </si>
  <si>
    <t>high-density sensors the electronic equivalent of a five-stop selection of neutral density filters.</t>
  </si>
  <si>
    <t>factor increases, and the f-Number at</t>
  </si>
  <si>
    <t xml:space="preserve">resolution decreases.  (The higher the </t>
  </si>
  <si>
    <t>Pixel Density, the smaller the f-Number</t>
  </si>
  <si>
    <t>must be to support a desired print</t>
  </si>
  <si>
    <t xml:space="preserve"> resolution.)  Ultimately, excessive Pixel</t>
  </si>
  <si>
    <t xml:space="preserve">Density can limit the number of </t>
  </si>
  <si>
    <t>diffraction-free stops available to you.</t>
  </si>
  <si>
    <t>FinePix E550 Zoom</t>
  </si>
  <si>
    <t>EXILIM EX-V8</t>
  </si>
  <si>
    <t>EXILIM EX-Z1080</t>
  </si>
  <si>
    <t>Lumix DMC-L10</t>
  </si>
  <si>
    <t>D3</t>
  </si>
  <si>
    <t>E-3</t>
  </si>
  <si>
    <t>1/2.35"</t>
  </si>
  <si>
    <t>FinePix S8000fd</t>
  </si>
  <si>
    <t>K20D</t>
  </si>
  <si>
    <t>K200D</t>
  </si>
  <si>
    <t>K100D / K100D Super</t>
  </si>
  <si>
    <t>F100fd</t>
  </si>
  <si>
    <t>FinePix S81000fd</t>
  </si>
  <si>
    <t>S100FS</t>
  </si>
  <si>
    <t>Samsung</t>
  </si>
  <si>
    <t>GX-20</t>
  </si>
  <si>
    <t>GX-10</t>
  </si>
  <si>
    <t>D60</t>
  </si>
  <si>
    <t>Sigma</t>
  </si>
  <si>
    <t>For example, the Sigma SD14's Foveon sensor produces 2640x1760-pixel files, but these can be resampled by a factor of 1.47 to create 3881x2587-pixel files - the same size as those produce by 10-Megapixel</t>
  </si>
  <si>
    <t xml:space="preserve">cameras equipped with Bayer Sensors and anti-aliasing filters.  </t>
  </si>
  <si>
    <t xml:space="preserve"> http://www.ddisoftware.com/sd14-5d/</t>
  </si>
  <si>
    <t>Example:  4.6 million Foveon sensor photosites x 2.2 = 10.1 Bayer sensor Megapixels    (Sigma SD14 = Canon EOS 40D/30D/20D/400D)</t>
  </si>
  <si>
    <t xml:space="preserve">support 5 lp/mm, as does Foveon after </t>
  </si>
  <si>
    <t>1.47x upsampling)</t>
  </si>
  <si>
    <r>
      <t>Regarding Foveon Sensors:</t>
    </r>
    <r>
      <rPr>
        <b/>
        <sz val="10"/>
        <rFont val="Arial"/>
        <family val="2"/>
      </rPr>
      <t xml:space="preserve">  </t>
    </r>
    <r>
      <rPr>
        <sz val="10"/>
        <rFont val="Arial"/>
        <family val="2"/>
      </rPr>
      <t xml:space="preserve">Foveon image files can be upsampled by a factor of 1.47 to match the pixel dimensions of Bayer Sensors that offer equivalent resolving power. </t>
    </r>
  </si>
  <si>
    <t>Lumix DMC-LX2</t>
  </si>
  <si>
    <t>1/1.65"</t>
  </si>
  <si>
    <t>Caplio GX100</t>
  </si>
  <si>
    <t>1/1.75"</t>
  </si>
  <si>
    <t>1/2.3"</t>
  </si>
  <si>
    <t>DSC-H50</t>
  </si>
  <si>
    <t>DSC-W300</t>
  </si>
  <si>
    <t>H3DII-50</t>
  </si>
  <si>
    <t>P65+ Back</t>
  </si>
  <si>
    <t>EOS 50D</t>
  </si>
  <si>
    <t>E-520</t>
  </si>
  <si>
    <t>D700</t>
  </si>
  <si>
    <t>&lt; 188</t>
  </si>
  <si>
    <t>&gt; 11.3</t>
  </si>
  <si>
    <t>&lt; 13.25</t>
  </si>
  <si>
    <t>Leaf</t>
  </si>
  <si>
    <t xml:space="preserve">Afi-II 6 or Aptus-II 6 </t>
  </si>
  <si>
    <t xml:space="preserve">Afi-II 7 or Aptus-II 7 </t>
  </si>
  <si>
    <t>Afi-II 10 or Aptus-II 10</t>
  </si>
  <si>
    <t>V</t>
  </si>
  <si>
    <t>Available Diffraction-Free Stops vs. Print Size vs. DoF for Several Digital Cameras</t>
  </si>
  <si>
    <t>Distance</t>
  </si>
  <si>
    <t>ZD (or 645ZD or ZD/ZDb Back)</t>
  </si>
  <si>
    <t>EOS 5D Mark II</t>
  </si>
  <si>
    <t>SX1 IS or SX10 IS</t>
  </si>
  <si>
    <t>PowerShot G10</t>
  </si>
  <si>
    <t>IXUS 980 IS</t>
  </si>
  <si>
    <t>IXUS 870 IS</t>
  </si>
  <si>
    <t>1/1.63"</t>
  </si>
  <si>
    <t>R-D1 / R-D1s / R-D1x</t>
  </si>
  <si>
    <t>Optio P70</t>
  </si>
  <si>
    <t>1/2.33"</t>
  </si>
  <si>
    <t>EOS 500D / Rebel T1i</t>
  </si>
  <si>
    <t>EOS 400D / XTi &amp; 1000D / XS</t>
  </si>
  <si>
    <t>EOS 350D / Rebel XT</t>
  </si>
  <si>
    <t>E-30</t>
  </si>
  <si>
    <t>D-LUX 4</t>
  </si>
  <si>
    <t>D90 &amp; D5000</t>
  </si>
  <si>
    <t>Lumix DMC-FS62 / -FS42</t>
  </si>
  <si>
    <t>Enter values in yellow:</t>
  </si>
  <si>
    <t>Lumix DMC-L1</t>
  </si>
  <si>
    <t>FinePix S6500fd</t>
  </si>
  <si>
    <t>PowerShot IXUS 800 IS</t>
  </si>
  <si>
    <t>Lumix DMC-FZ10</t>
  </si>
  <si>
    <t xml:space="preserve">Note:  To translate a Foveon sensor's number of photosites into the number of Megapixels of a Bayer Sensor of equivalent resolving power, just multiply by 2.2.  </t>
  </si>
  <si>
    <t>(Low-Density Sensors, Independent of Sensor Size)</t>
  </si>
  <si>
    <t xml:space="preserve">    Sensor Diagonal in Pixels</t>
  </si>
  <si>
    <t xml:space="preserve">    Sensor Diagonal in mm</t>
  </si>
  <si>
    <t xml:space="preserve">Sensor Width in Pixels    </t>
  </si>
  <si>
    <t xml:space="preserve">Sensor Height in Pixels    </t>
  </si>
  <si>
    <t xml:space="preserve">Sensor Width in mm    </t>
  </si>
  <si>
    <t xml:space="preserve">Sensor Height in mm    </t>
  </si>
  <si>
    <t xml:space="preserve">    Pixel Count in Megapixels</t>
  </si>
  <si>
    <r>
      <t>Image Sensor Sizes</t>
    </r>
    <r>
      <rPr>
        <sz val="10"/>
        <rFont val="Arial"/>
        <family val="2"/>
      </rPr>
      <t xml:space="preserve">  </t>
    </r>
  </si>
  <si>
    <t>Source:  http://www.dpreview.com/learn/?/Glossary/Camera_System/sensor_sizes_01.htm</t>
  </si>
  <si>
    <t xml:space="preserve">Diffraction-Limit f-Number   </t>
  </si>
  <si>
    <t>D300 / D300S</t>
  </si>
  <si>
    <t>DoF-Limited Nearest Subject Distance (ft) with Infinity Equally Sharp at the Diffraction Stop for 360 ppi Print Size, when Lens FL = Sensor Diagonal</t>
  </si>
  <si>
    <t xml:space="preserve">The larger this number the greater will be the enlargement factor necessary to use all the pixels provided by the sensor in a 360 ppi print.  </t>
  </si>
  <si>
    <t>the smaller an aperture we can use without inducing visible diffraction in a 360 ppi print viewed at a distance of 10 inches.</t>
  </si>
  <si>
    <t>Width of 360 ppi Print</t>
  </si>
  <si>
    <t xml:space="preserve">(Bayer sensor AA filter requires 360 ppi to </t>
  </si>
  <si>
    <t>This translates to a data density of 360 ppi.  Dividing the number of pixels offered by a sensor along its width by 360 gives us the width of a 360 ppi print.</t>
  </si>
  <si>
    <t>Note that increasing the number of megapixels increases the 360 ppi print dimensions, even if the sensor size is not increased.</t>
  </si>
  <si>
    <t>Dividing the number of pixels offered by a sensor along its height by 360 gives us the height of a 360 ppi print.</t>
  </si>
  <si>
    <t>Enlargement Factor (to 360 ppi Print):</t>
  </si>
  <si>
    <t>Dividing the dimensions of the 360 ppi print by the dimensions of the sensor gives us the enlargement factor.  The greater this enlargement factor, the</t>
  </si>
  <si>
    <t>Our desired resolution at the print is 5 lp/mm (a data density of 360 ppi). Having calculated the enlargement factor suffered when making a 360 ppi</t>
  </si>
  <si>
    <t>After Enlargement to 360 ppi Print Size</t>
  </si>
  <si>
    <t>This is the distance in feet to the nearest subject that will have circles of confusion satisfying the 5 lp/mm (360 ppi) goal, when using a lens</t>
  </si>
  <si>
    <t xml:space="preserve">Diffraction Stop for 360 ppi Print Size, </t>
  </si>
  <si>
    <t xml:space="preserve">at its smallest usable aperture (the diffraction-limited stop), is inversely proportional to its 360 ppi print size.  So those who would argue that </t>
  </si>
  <si>
    <t>Which cameras give you the greatest number of diffraction-free stops to work with AND the largest 360 ppi prints, at the expense of DoF?</t>
  </si>
  <si>
    <t>Stops  X  360 ppi Print Size</t>
  </si>
  <si>
    <t>Which cameras give you the greatest number of diffraction-free stops to work with AND the best DoF, at the expense of 360 ppi print size?</t>
  </si>
  <si>
    <t>Which cameras give you the largest 360 ppi prints AND the best DoF, at the expense of the number of diffraction-free stops to work with?</t>
  </si>
  <si>
    <t>Which cameras give you the greatest number of diffraction-free stops to work with AND the largest 360 ppi prints AND the best DoF?</t>
  </si>
  <si>
    <t>Stops  X  360 ppi Print Size  /</t>
  </si>
  <si>
    <t>Height of 360 ppi Print</t>
  </si>
  <si>
    <t>EOS 7D</t>
  </si>
  <si>
    <t>D3000</t>
  </si>
  <si>
    <t>X1</t>
  </si>
  <si>
    <t>M9</t>
  </si>
  <si>
    <t>K-7</t>
  </si>
  <si>
    <t>Alpha DSLR-A900 / A850</t>
  </si>
  <si>
    <t>Alpha DSLR-A700</t>
  </si>
  <si>
    <t>EOS 1D Mark IV</t>
  </si>
  <si>
    <t xml:space="preserve"> Pixel Densities For</t>
  </si>
  <si>
    <r>
      <t xml:space="preserve"> Pixel Counts Entered Above  </t>
    </r>
    <r>
      <rPr>
        <b/>
        <sz val="8"/>
        <color indexed="13"/>
        <rFont val="Arial"/>
        <family val="2"/>
      </rPr>
      <t>^</t>
    </r>
  </si>
  <si>
    <t>Lumix DMC-TS1/-FT1/-FS12/-SZ7</t>
  </si>
  <si>
    <t>SP-600UZ</t>
  </si>
  <si>
    <t>SP-800UZ/Tough 8010/Tough 6020</t>
  </si>
  <si>
    <t>H4D-40</t>
  </si>
  <si>
    <t>FinePix HS10</t>
  </si>
  <si>
    <r>
      <t xml:space="preserve">Ranking of </t>
    </r>
    <r>
      <rPr>
        <b/>
        <sz val="8"/>
        <color indexed="12"/>
        <rFont val="Arial"/>
        <family val="2"/>
      </rPr>
      <t xml:space="preserve">360 ppi Print Size  / </t>
    </r>
    <r>
      <rPr>
        <b/>
        <sz val="8"/>
        <color indexed="8"/>
        <rFont val="Arial"/>
        <family val="2"/>
      </rPr>
      <t xml:space="preserve"> </t>
    </r>
  </si>
  <si>
    <t xml:space="preserve"> </t>
  </si>
  <si>
    <t>Aptus-II 8</t>
  </si>
  <si>
    <t>645D</t>
  </si>
  <si>
    <t>RZ33</t>
  </si>
  <si>
    <t>EX1 / TL500  (f/1.8 to f/2.4 VMA)</t>
  </si>
  <si>
    <t>XP10</t>
  </si>
  <si>
    <t>Alpha NEX-5 / NEX-3</t>
  </si>
  <si>
    <t>GXR A12 50mm Macro</t>
  </si>
  <si>
    <t>GXR P10 28-300mm</t>
  </si>
  <si>
    <t>GXR S10 24-72mm</t>
  </si>
  <si>
    <t>EX-S200 / EX-Z800</t>
  </si>
  <si>
    <t>PowerShot SD4000 IS / IXUS 300 HS</t>
  </si>
  <si>
    <t>Alpha DSLR-A350 / A380 / A390</t>
  </si>
  <si>
    <t>120 megapixel APS-H CMOS sensor</t>
  </si>
  <si>
    <t>XZ-1</t>
  </si>
  <si>
    <t>D3100</t>
  </si>
  <si>
    <t>FinePix X100</t>
  </si>
  <si>
    <t>EOS 450D/1100D  Rebel XSi/T3</t>
  </si>
  <si>
    <t>PowerShot G11 / G12</t>
  </si>
  <si>
    <t xml:space="preserve">Alpha DSLR-A550 </t>
  </si>
  <si>
    <t>EOS 60D</t>
  </si>
  <si>
    <t>Exilim EX-H30</t>
  </si>
  <si>
    <t>FinePix JX350</t>
  </si>
  <si>
    <t>FinePix HS20 EXR / F550 EXR</t>
  </si>
  <si>
    <t>V-LUX 2</t>
  </si>
  <si>
    <t>D-LUX 5</t>
  </si>
  <si>
    <t>V-LUX 20</t>
  </si>
  <si>
    <t>ST30 / ST65 ST6500</t>
  </si>
  <si>
    <t>K-r / K-x</t>
  </si>
  <si>
    <t>E-5</t>
  </si>
  <si>
    <t>Lumix DMC-LX3 / DMC-LX5</t>
  </si>
  <si>
    <t>Davis</t>
  </si>
  <si>
    <t>Pipedream</t>
  </si>
  <si>
    <t>CoolPix P7100</t>
  </si>
  <si>
    <t>DSC-HX9V/HX100V/TX10/T110/WX10 /WX9/HX7V/H70/W570</t>
  </si>
  <si>
    <t>D7000 / D5100</t>
  </si>
  <si>
    <t>PowerShot G1 X</t>
  </si>
  <si>
    <t>PowerShot S100</t>
  </si>
  <si>
    <t>PowerShot S95</t>
  </si>
  <si>
    <t>V1</t>
  </si>
  <si>
    <t>EOS 1D X</t>
  </si>
  <si>
    <t>E-620/PEN E-P1/E-P2/E-P3/E-PL1/E-PL2/E-PL3/E-PM1</t>
  </si>
  <si>
    <t>GR Digital IV</t>
  </si>
  <si>
    <t>Q</t>
  </si>
  <si>
    <t xml:space="preserve">For more information on comparing the resolutions of Foveon and Bayer sensors see: </t>
  </si>
  <si>
    <t>(The factors I'm using are more conservative.)</t>
  </si>
  <si>
    <r>
      <t xml:space="preserve">SD9 / SD10  </t>
    </r>
    <r>
      <rPr>
        <sz val="8"/>
        <color indexed="14"/>
        <rFont val="Arial Narrow"/>
        <family val="2"/>
      </rPr>
      <t>(Foveon 2268 x 1512 x 3)</t>
    </r>
  </si>
  <si>
    <t>D3200</t>
  </si>
  <si>
    <t>Credo 80</t>
  </si>
  <si>
    <t>Credo 60</t>
  </si>
  <si>
    <t>Credo 40</t>
  </si>
  <si>
    <t>V-LUX 40</t>
  </si>
  <si>
    <t>EOS 5D Mark III</t>
  </si>
  <si>
    <r>
      <t xml:space="preserve">Price
(body only
 when applicable)
</t>
    </r>
    <r>
      <rPr>
        <b/>
        <sz val="8"/>
        <color indexed="55"/>
        <rFont val="Arial Narrow"/>
        <family val="2"/>
      </rPr>
      <t xml:space="preserve">
</t>
    </r>
    <r>
      <rPr>
        <b/>
        <sz val="8"/>
        <color indexed="23"/>
        <rFont val="Arial Narrow"/>
        <family val="2"/>
      </rPr>
      <t>(Approx.)</t>
    </r>
  </si>
  <si>
    <t>MX-1  /  Q7</t>
  </si>
  <si>
    <t>Coolpix A</t>
  </si>
  <si>
    <t>Alpha NEX-F3 / NEX-6 / NEX-3N</t>
  </si>
  <si>
    <t>Powershot SX260 HS / SX50 HS</t>
  </si>
  <si>
    <t xml:space="preserve">EOS M/550D/600D/650D/100D   Rebel T2i/T3i/T4i/SL1  </t>
  </si>
  <si>
    <t>Lumix DMC-G5</t>
  </si>
  <si>
    <t>Thus, as the pixel density increases, the size of diffraction's Airy disks as seen in the final print increases (as print size increases with total pixel count).</t>
  </si>
  <si>
    <t>&gt; 5</t>
  </si>
  <si>
    <t>5 &gt; n &gt; 3</t>
  </si>
  <si>
    <r>
      <t xml:space="preserve">SD1 / SD1m, DP1m / DP2m / DP3m </t>
    </r>
    <r>
      <rPr>
        <sz val="8"/>
        <color indexed="14"/>
        <rFont val="Arial Narrow"/>
        <family val="2"/>
      </rPr>
      <t>(Foveon 4800x3200x3)</t>
    </r>
  </si>
  <si>
    <t>Any 4x5 Format</t>
  </si>
  <si>
    <t>Any 6x7 Format</t>
  </si>
  <si>
    <t>96x120mm Film (min 32 lp/mm @corners, 1:1.6 contrast subjects)</t>
  </si>
  <si>
    <t>56x70mm Film (min 32 lp/mm @corners, 1:1.6 contrast subjects)</t>
  </si>
  <si>
    <t>11.3 &gt; n &gt; 5.6</t>
  </si>
  <si>
    <t>http://www.AccessZ.com/tools/DigiSpecs.xls</t>
  </si>
  <si>
    <t>1 AW1</t>
  </si>
  <si>
    <t>C (Typ112)</t>
  </si>
  <si>
    <t>Coolpix P330 / P7800</t>
  </si>
  <si>
    <t>Coolpix S02</t>
  </si>
  <si>
    <t>SLT-A55, -A35, -A37, -A57, -A580 / NEX-5N, -5R, -5T, -C3</t>
  </si>
  <si>
    <t>PowerShot G15 / G16 / S120</t>
  </si>
  <si>
    <t>PowerShot A3300 IS / SX 510 HS / SX170 IS</t>
  </si>
  <si>
    <t>Lumix DMC-FZ70</t>
  </si>
  <si>
    <t>K-01 / K-30 / K-5 / K-5 II / K-5 Iis / K-50 / K-500</t>
  </si>
  <si>
    <t>Lumix DMC-LF1</t>
  </si>
  <si>
    <t>Cyber-shot DSC-HX50V</t>
  </si>
  <si>
    <t>N   =   1    /    Desired Print Resolution in lp/mm    /    0.001353831438675    /    Enlargement Factor             (which happens to ~=  2093.256 / Pixel Density)</t>
  </si>
  <si>
    <t>Stylus 1</t>
  </si>
  <si>
    <t>Alpha A3000 / A5000</t>
  </si>
  <si>
    <t>Lumix DMC-GH2 / -GH3 / -G6 / -GH4</t>
  </si>
  <si>
    <t>PowerShot G1 X Mark II</t>
  </si>
  <si>
    <t>D4 / Df / D4s</t>
  </si>
  <si>
    <t>1 V3</t>
  </si>
  <si>
    <t>Alpha 7R</t>
  </si>
  <si>
    <t>645Z</t>
  </si>
  <si>
    <t xml:space="preserve">X2 / X Vario </t>
  </si>
  <si>
    <t>Leica T (Typ 701)</t>
  </si>
  <si>
    <t>NX200 / NX210 / Galaxy NX / NX 3000</t>
  </si>
  <si>
    <t xml:space="preserve"> IQ140</t>
  </si>
  <si>
    <r>
      <t xml:space="preserve">To sort by other columns:  Use </t>
    </r>
    <r>
      <rPr>
        <b/>
        <sz val="10"/>
        <rFont val="Arial"/>
        <family val="2"/>
      </rPr>
      <t>Review &gt; Unprotect</t>
    </r>
    <r>
      <rPr>
        <sz val="10"/>
        <rFont val="Arial"/>
        <family val="2"/>
      </rPr>
      <t>, select all of the cells in</t>
    </r>
  </si>
  <si>
    <t>EOS 5DS</t>
  </si>
  <si>
    <r>
      <t xml:space="preserve">EOS 5DS R    </t>
    </r>
    <r>
      <rPr>
        <sz val="8"/>
        <color indexed="55"/>
        <rFont val="Arial Narrow"/>
        <family val="2"/>
      </rPr>
      <t xml:space="preserve"> </t>
    </r>
    <r>
      <rPr>
        <sz val="8"/>
        <color indexed="55"/>
        <rFont val="Arial Narrow"/>
        <family val="2"/>
      </rPr>
      <t>(estimating 10% greater resolution than 5DS)</t>
    </r>
  </si>
  <si>
    <t>OM-D E-M5 / E-M1 / E-PM2 / E-M10 / E-M5 II</t>
  </si>
  <si>
    <t>EOS 70D / 7D Mark II</t>
  </si>
  <si>
    <t>NX1</t>
  </si>
  <si>
    <t>X10 / X20 / XQ1 / X30</t>
  </si>
  <si>
    <t>D800 / D800E / D810 / D810A</t>
  </si>
  <si>
    <t>Lumix DMC-LX100</t>
  </si>
  <si>
    <t>Lumix DMC-FZ150 / DMC-FZ200 / DMC-ZS50 / DMC-TZ70</t>
  </si>
  <si>
    <t>Lumix DMC-G1 -G2 -G10 -GF1 -GF2 -GF3 -GF5 -GH1</t>
  </si>
  <si>
    <t>Lumix DMC-LX7</t>
  </si>
  <si>
    <t>GR / GR II</t>
  </si>
  <si>
    <t>EOS 80D</t>
  </si>
  <si>
    <t>?</t>
  </si>
  <si>
    <r>
      <t xml:space="preserve">SD Quattro H   </t>
    </r>
    <r>
      <rPr>
        <sz val="7"/>
        <color indexed="14"/>
        <rFont val="Arial Narrow"/>
        <family val="2"/>
      </rPr>
      <t>(Foveon  6200 x 4152 x 3)</t>
    </r>
  </si>
  <si>
    <r>
      <t xml:space="preserve">SD14/SD15, DP1/DP1s/DP1x/DP2/DP2s/DP2x  </t>
    </r>
    <r>
      <rPr>
        <sz val="7"/>
        <color indexed="14"/>
        <rFont val="Arial Narrow"/>
        <family val="2"/>
      </rPr>
      <t>(Foveon 2640 x 1760 x 3)</t>
    </r>
  </si>
  <si>
    <r>
      <t xml:space="preserve">SD Quattro    </t>
    </r>
    <r>
      <rPr>
        <sz val="7"/>
        <color indexed="14"/>
        <rFont val="Arial Narrow"/>
        <family val="2"/>
      </rPr>
      <t>(Foveon  5424 x 3616 x 3)</t>
    </r>
  </si>
  <si>
    <t>H4D-60 / H5D-60</t>
  </si>
  <si>
    <t>DxO</t>
  </si>
  <si>
    <t>One</t>
  </si>
  <si>
    <t>Lumix DMC-GX1/-GX7/-GX7 Mark II/-GF6/-GM1/-G3 /-G85/-G80</t>
  </si>
  <si>
    <t>X-U  (Typ 113) / TL</t>
  </si>
  <si>
    <t>X-Pro1 / X-M1 / X-E1 / X-E2 / X100S / X-A1 / X-T1 / X100T / X-A10</t>
  </si>
  <si>
    <t>DSC-HX350</t>
  </si>
  <si>
    <t>K-3  /  KP</t>
  </si>
  <si>
    <t xml:space="preserve">IQ1 80 / IQ2 80 / IQ3 80 </t>
  </si>
  <si>
    <t xml:space="preserve">XF 100MP / IQ1 100 / IQ3 100 </t>
  </si>
  <si>
    <t xml:space="preserve"> IQ1 50 / IQ2 50 / IQ3 50</t>
  </si>
  <si>
    <t>IQ1 60 / IQ2 60 / IQ2 60MP Achromatic</t>
  </si>
  <si>
    <t xml:space="preserve">    Pixel Density in Pixels / mm</t>
  </si>
  <si>
    <t xml:space="preserve">S2  /  10803 S (Typ 006) </t>
  </si>
  <si>
    <t>X-E3</t>
  </si>
  <si>
    <t>PowerShot G1 X Mark III</t>
  </si>
  <si>
    <t>Alpha 7R II / a99 II / a7R III</t>
  </si>
  <si>
    <t>CL</t>
  </si>
  <si>
    <t>IMX411 MF Sensor (not available in a camera at this time)</t>
  </si>
  <si>
    <r>
      <t xml:space="preserve">the grid, including headers, then use </t>
    </r>
    <r>
      <rPr>
        <b/>
        <sz val="10"/>
        <rFont val="Arial"/>
        <family val="2"/>
      </rPr>
      <t>Data &gt; Sort</t>
    </r>
    <r>
      <rPr>
        <sz val="10"/>
        <rFont val="Arial"/>
        <family val="2"/>
      </rPr>
      <t xml:space="preserve"> to specify a different column. </t>
    </r>
  </si>
  <si>
    <t>H6D-100c</t>
  </si>
  <si>
    <t>H6D-50c</t>
  </si>
  <si>
    <t>Lumix DC-GX850 / DC-GX800 / DC-GF9 / DC-GF10</t>
  </si>
  <si>
    <t>K-1 / K-1 Mark II</t>
  </si>
  <si>
    <t>EOS 700D / Rebel T5i / 1200D / T5 / 1300D / T6 /4000D</t>
  </si>
  <si>
    <t xml:space="preserve">C-LUX </t>
  </si>
  <si>
    <t>PowerShot SX730 HS / SX740 HS</t>
  </si>
  <si>
    <t>D7100 / D7200 / D5200 / D5300 / D5600 / D3300 / D3400 / D3500</t>
  </si>
  <si>
    <t>DSC-HX200V / DSC-HX95 / DSC-HX99</t>
  </si>
  <si>
    <t>EOS 5D Mark IV / EOS R</t>
  </si>
  <si>
    <t>PowerShot SX540 HS / SX420 IS / SX620 HS / SX70 HS</t>
  </si>
  <si>
    <t>GR III</t>
  </si>
  <si>
    <t>GFX 50S / GFX 50R</t>
  </si>
  <si>
    <t>Zeiss</t>
  </si>
  <si>
    <t>ZX1</t>
  </si>
  <si>
    <t>M10 / M10-P / M10-D</t>
  </si>
  <si>
    <t>Coolpix S6100 / S800c / S9300 / P1000 / A1000 / B600</t>
  </si>
  <si>
    <t>Lumix DC-S1R</t>
  </si>
  <si>
    <t>EOS 6D Mark II / EOS RP</t>
  </si>
  <si>
    <t>Lumix DMC-FZ1000 / -ZS100 / -FZ2500 / -FZ2000 / LX10 / LX15 / DC-ZS200 / DC-FZ1000 II</t>
  </si>
  <si>
    <r>
      <t xml:space="preserve">Ranking of
</t>
    </r>
    <r>
      <rPr>
        <b/>
        <sz val="8"/>
        <color rgb="FFD719D2"/>
        <rFont val="Arial Narrow"/>
        <family val="2"/>
      </rPr>
      <t xml:space="preserve">Available
Diffraction-Free Stops
(Low Pixel Density)
</t>
    </r>
    <r>
      <rPr>
        <b/>
        <sz val="10"/>
        <rFont val="Arial"/>
        <family val="2"/>
      </rPr>
      <t>+</t>
    </r>
    <r>
      <rPr>
        <b/>
        <sz val="8"/>
        <color rgb="FFD719D2"/>
        <rFont val="Arial Narrow"/>
        <family val="2"/>
      </rPr>
      <t xml:space="preserve">
</t>
    </r>
    <r>
      <rPr>
        <b/>
        <sz val="8"/>
        <color rgb="FF00B0F0"/>
        <rFont val="Arial Narrow"/>
        <family val="2"/>
      </rPr>
      <t>360 ppi Print Size
(High Pixel Count)</t>
    </r>
    <r>
      <rPr>
        <b/>
        <sz val="8"/>
        <color indexed="8"/>
        <rFont val="Arial Narrow"/>
        <family val="2"/>
      </rPr>
      <t xml:space="preserve">
</t>
    </r>
    <r>
      <rPr>
        <b/>
        <sz val="8"/>
        <color indexed="63"/>
        <rFont val="Arial Narrow"/>
        <family val="2"/>
      </rPr>
      <t>Ignores Desire
for DoF</t>
    </r>
  </si>
  <si>
    <r>
      <t xml:space="preserve">Ranking of
</t>
    </r>
    <r>
      <rPr>
        <b/>
        <sz val="8"/>
        <color rgb="FFD719D2"/>
        <rFont val="Arial Narrow"/>
        <family val="2"/>
      </rPr>
      <t>Available
Diffraction-Free Stops
(Low Pixel Density)</t>
    </r>
    <r>
      <rPr>
        <b/>
        <sz val="8"/>
        <color indexed="8"/>
        <rFont val="Arial Narrow"/>
        <family val="2"/>
      </rPr>
      <t xml:space="preserve">
</t>
    </r>
    <r>
      <rPr>
        <b/>
        <sz val="10"/>
        <rFont val="Arial"/>
        <family val="2"/>
      </rPr>
      <t>+</t>
    </r>
    <r>
      <rPr>
        <b/>
        <sz val="8"/>
        <color indexed="8"/>
        <rFont val="Arial Narrow"/>
        <family val="2"/>
      </rPr>
      <t xml:space="preserve">
</t>
    </r>
    <r>
      <rPr>
        <b/>
        <sz val="8"/>
        <color rgb="FF00B0F0"/>
        <rFont val="Arial Narrow"/>
        <family val="2"/>
      </rPr>
      <t>2x 360 ppi Print Size
(High Pixel Count)</t>
    </r>
    <r>
      <rPr>
        <b/>
        <sz val="8"/>
        <color indexed="8"/>
        <rFont val="Arial Narrow"/>
        <family val="2"/>
      </rPr>
      <t xml:space="preserve">
</t>
    </r>
    <r>
      <rPr>
        <b/>
        <sz val="12"/>
        <rFont val="Arial Black"/>
        <family val="2"/>
      </rPr>
      <t>-</t>
    </r>
    <r>
      <rPr>
        <b/>
        <sz val="8"/>
        <color indexed="8"/>
        <rFont val="Arial Narrow"/>
        <family val="2"/>
      </rPr>
      <t xml:space="preserve">
</t>
    </r>
    <r>
      <rPr>
        <b/>
        <sz val="8"/>
        <color rgb="FF0033CC"/>
        <rFont val="Arial Narrow"/>
        <family val="2"/>
      </rPr>
      <t>DoF-Limited Nearest
Subject Distance
(Small Sensor and/or
Low Pixel Count)</t>
    </r>
    <r>
      <rPr>
        <b/>
        <sz val="8"/>
        <color indexed="8"/>
        <rFont val="Arial Narrow"/>
        <family val="2"/>
      </rPr>
      <t xml:space="preserve">
</t>
    </r>
    <r>
      <rPr>
        <b/>
        <sz val="8"/>
        <color indexed="63"/>
        <rFont val="Arial Narrow"/>
        <family val="2"/>
      </rPr>
      <t xml:space="preserve">
Considers 360 ppi Print Size Twice as Important as the Other Criteria</t>
    </r>
  </si>
  <si>
    <r>
      <t xml:space="preserve">Ranking of
</t>
    </r>
    <r>
      <rPr>
        <b/>
        <sz val="8"/>
        <color rgb="FFD719D2"/>
        <rFont val="Arial Narrow"/>
        <family val="2"/>
      </rPr>
      <t>Available
Diffraction-Free Stops
(Low Pixel Density)</t>
    </r>
    <r>
      <rPr>
        <b/>
        <sz val="8"/>
        <color indexed="8"/>
        <rFont val="Arial Narrow"/>
        <family val="2"/>
      </rPr>
      <t xml:space="preserve">
</t>
    </r>
    <r>
      <rPr>
        <b/>
        <sz val="10"/>
        <rFont val="Arial"/>
        <family val="2"/>
      </rPr>
      <t>+</t>
    </r>
    <r>
      <rPr>
        <b/>
        <sz val="8"/>
        <color indexed="8"/>
        <rFont val="Arial Narrow"/>
        <family val="2"/>
      </rPr>
      <t xml:space="preserve">
</t>
    </r>
    <r>
      <rPr>
        <b/>
        <sz val="8"/>
        <color rgb="FF00B0F0"/>
        <rFont val="Arial Narrow"/>
        <family val="2"/>
      </rPr>
      <t>360 ppi Print Size
(High Pixel Count)</t>
    </r>
    <r>
      <rPr>
        <b/>
        <sz val="8"/>
        <color indexed="8"/>
        <rFont val="Arial Narrow"/>
        <family val="2"/>
      </rPr>
      <t xml:space="preserve">
</t>
    </r>
    <r>
      <rPr>
        <b/>
        <sz val="12"/>
        <rFont val="Arial Black"/>
        <family val="2"/>
      </rPr>
      <t>-</t>
    </r>
    <r>
      <rPr>
        <b/>
        <sz val="8"/>
        <color indexed="8"/>
        <rFont val="Arial Narrow"/>
        <family val="2"/>
      </rPr>
      <t xml:space="preserve">
</t>
    </r>
    <r>
      <rPr>
        <b/>
        <sz val="8"/>
        <color rgb="FF0033CC"/>
        <rFont val="Arial Narrow"/>
        <family val="2"/>
      </rPr>
      <t>DoF-Limited Nearest
Subject Distance
(Small Sensor and/or
Low Pixel Count)</t>
    </r>
    <r>
      <rPr>
        <b/>
        <sz val="8"/>
        <color indexed="8"/>
        <rFont val="Arial Narrow"/>
        <family val="2"/>
      </rPr>
      <t xml:space="preserve">
</t>
    </r>
    <r>
      <rPr>
        <b/>
        <sz val="8"/>
        <color indexed="63"/>
        <rFont val="Arial Narrow"/>
        <family val="2"/>
      </rPr>
      <t>Balances All Three
Criteria Equally</t>
    </r>
  </si>
  <si>
    <r>
      <t xml:space="preserve">Ranking of
</t>
    </r>
    <r>
      <rPr>
        <b/>
        <sz val="8"/>
        <color rgb="FF00B0F0"/>
        <rFont val="Arial Narrow"/>
        <family val="2"/>
      </rPr>
      <t>360 ppi Print Size
(High Pixel Count)</t>
    </r>
    <r>
      <rPr>
        <b/>
        <sz val="8"/>
        <color indexed="8"/>
        <rFont val="Arial Narrow"/>
        <family val="2"/>
      </rPr>
      <t xml:space="preserve">
</t>
    </r>
    <r>
      <rPr>
        <b/>
        <sz val="12"/>
        <rFont val="Arial Black"/>
        <family val="2"/>
      </rPr>
      <t>-</t>
    </r>
    <r>
      <rPr>
        <b/>
        <sz val="8"/>
        <color indexed="8"/>
        <rFont val="Arial Narrow"/>
        <family val="2"/>
      </rPr>
      <t xml:space="preserve">
</t>
    </r>
    <r>
      <rPr>
        <b/>
        <sz val="8"/>
        <color rgb="FF0033CC"/>
        <rFont val="Arial Narrow"/>
        <family val="2"/>
      </rPr>
      <t>DoF-Limited Nearest Subject Distance
(Small Sensor and/or Low Pixel Count)</t>
    </r>
    <r>
      <rPr>
        <b/>
        <sz val="8"/>
        <color indexed="8"/>
        <rFont val="Arial Narrow"/>
        <family val="2"/>
      </rPr>
      <t xml:space="preserve">
</t>
    </r>
    <r>
      <rPr>
        <b/>
        <sz val="8"/>
        <color indexed="63"/>
        <rFont val="Arial Narrow"/>
        <family val="2"/>
      </rPr>
      <t>Ignores Desire
for Available
Diffraction-Free Stops</t>
    </r>
  </si>
  <si>
    <r>
      <t xml:space="preserve">Ranking of
</t>
    </r>
    <r>
      <rPr>
        <b/>
        <sz val="8"/>
        <color rgb="FFD719D2"/>
        <rFont val="Arial Narrow"/>
        <family val="2"/>
      </rPr>
      <t>Available
Diffraction-Free Stops
(Low Pixel Density)</t>
    </r>
    <r>
      <rPr>
        <b/>
        <sz val="8"/>
        <color indexed="8"/>
        <rFont val="Arial Narrow"/>
        <family val="2"/>
      </rPr>
      <t xml:space="preserve">
</t>
    </r>
    <r>
      <rPr>
        <b/>
        <sz val="12"/>
        <rFont val="Arial Black"/>
        <family val="2"/>
      </rPr>
      <t>-</t>
    </r>
    <r>
      <rPr>
        <b/>
        <sz val="8"/>
        <color indexed="8"/>
        <rFont val="Arial Narrow"/>
        <family val="2"/>
      </rPr>
      <t xml:space="preserve">
</t>
    </r>
    <r>
      <rPr>
        <b/>
        <sz val="8"/>
        <color rgb="FF0033CC"/>
        <rFont val="Arial Narrow"/>
        <family val="2"/>
      </rPr>
      <t>DoF-Limited Nearest Subject Distance
(Small Sensor and/or Low Pixel Count)</t>
    </r>
    <r>
      <rPr>
        <b/>
        <sz val="8"/>
        <color indexed="8"/>
        <rFont val="Arial Narrow"/>
        <family val="2"/>
      </rPr>
      <t xml:space="preserve">
</t>
    </r>
    <r>
      <rPr>
        <b/>
        <sz val="8"/>
        <color indexed="63"/>
        <rFont val="Arial Narrow"/>
        <family val="2"/>
      </rPr>
      <t>Ignores Desire
for Large Prints</t>
    </r>
  </si>
  <si>
    <t xml:space="preserve">Width
of Unresampled
360 ppi Print (in)
Bayer sensor AA filter requires
360 ppi to support
5 lp/mm
(as does Foveon after 1.47x upsampling)
</t>
  </si>
  <si>
    <t xml:space="preserve">Height
of Unresampled
360 ppi Print (in)
Bayer sensor AA filter requires
360 ppi to support
5 lp/mm
(as does Foveon after 1.47x upsampling)
</t>
  </si>
  <si>
    <t xml:space="preserve">    Enlargement Factor at 360 ppi for a Desired Final Image Resolution of 5 lp/mm </t>
  </si>
  <si>
    <t xml:space="preserve">    (using CMOS sensors that lose 30% of their resolution, due to AA filter and RGBG Bayer algorithm)</t>
  </si>
  <si>
    <t xml:space="preserve">    To support a final image resolution of 5 lp/mm at the enlargement factor</t>
  </si>
  <si>
    <t xml:space="preserve">    had when resizing the image to 360 ppi without resampling.</t>
  </si>
  <si>
    <t>------------------------------------------------------------------------------------------------------------------------------------------------------------------------------------------------------------------------------------------</t>
  </si>
  <si>
    <t>M-E (Typ 240)</t>
  </si>
  <si>
    <t>fp (CMOS)</t>
  </si>
  <si>
    <t>D5 / D6</t>
  </si>
  <si>
    <t>PEN E-P5 / E-PL7 / E-PL8 / E-PL9 / E-PL10</t>
  </si>
  <si>
    <t>EOS-1D X Mark II / EOS-1D X Mark III</t>
  </si>
  <si>
    <t>Coolpix P900 / P950</t>
  </si>
  <si>
    <t>X-Pro2 / X-T2 / X-A3 / X-A5 / X-A7 / X-T20 / X100F / X-H1 / X-T100 / XF10 / X-T200</t>
  </si>
  <si>
    <t>EOS T6s/T6i/T7/760D/750D/77D/9000D/T7i/800D/Kiss X9/SL2/SL3/200D/250D/Kiss X10/T8i</t>
  </si>
  <si>
    <t>EOS 6D / EOS R6</t>
  </si>
  <si>
    <t>M10 Monochrom / M10R</t>
  </si>
  <si>
    <t>D600 / D610 / D750 / Z5</t>
  </si>
  <si>
    <t>Lumix DC-GH5S / DC-BGH1</t>
  </si>
  <si>
    <t>Powershot Zoom</t>
  </si>
  <si>
    <t>Q2 / SL2 / Q2 Monochrom</t>
  </si>
  <si>
    <t>OM-D E-M10 III / OM-D E-M10 IIIs</t>
  </si>
  <si>
    <t>fp L (CMOS)</t>
  </si>
  <si>
    <t>EOS R8</t>
  </si>
  <si>
    <t>K-70 / KF</t>
  </si>
  <si>
    <t>OM-D E-M1 Mark II/OM-D E-M1X /OM-D E-M5 III/OM-D E-M1 Mark III/OM-D E-M10 IV/PEN E-P7 / OM-5</t>
  </si>
  <si>
    <t>FX30</t>
  </si>
  <si>
    <t>X2D 100c</t>
  </si>
  <si>
    <t>X1D  /  X1D-50c  /  X1D II 50c</t>
  </si>
  <si>
    <t xml:space="preserve">EOS M6 Mark II / EOS 90D / EOS R7 </t>
  </si>
  <si>
    <t>EOS R10</t>
  </si>
  <si>
    <t>GFX 50S II</t>
  </si>
  <si>
    <t>SLT-A77/SLT-A65/NEX-7/a5100/a6000/a6100/a6300/a6400/a6500/a6600/a77 II/a7 III/ZV-E10</t>
  </si>
  <si>
    <t>Z30  /  Z fc</t>
  </si>
  <si>
    <t>EOS R3</t>
  </si>
  <si>
    <t>A7R IIIA</t>
  </si>
  <si>
    <t>a7S / / a7S II / a7S III / ZV-E1</t>
  </si>
  <si>
    <t>K-3 Mark III  /  K-3 Mark III Monochrome</t>
  </si>
  <si>
    <r>
      <t xml:space="preserve">Stop (f/N)
at Which 
Diffraction 
Prevents 
</t>
    </r>
    <r>
      <rPr>
        <b/>
        <sz val="8"/>
        <color theme="3" tint="0.39997558519241921"/>
        <rFont val="Arial Narrow"/>
        <family val="2"/>
      </rPr>
      <t>5 lp/mm</t>
    </r>
    <r>
      <rPr>
        <b/>
        <sz val="8"/>
        <color rgb="FFD719D2"/>
        <rFont val="Arial Narrow"/>
        <family val="2"/>
      </rPr>
      <t xml:space="preserve"> After Enlargement to 
</t>
    </r>
    <r>
      <rPr>
        <b/>
        <sz val="8"/>
        <color theme="3" tint="0.39997558519241921"/>
        <rFont val="Arial Narrow"/>
        <family val="2"/>
      </rPr>
      <t xml:space="preserve">360 ppi </t>
    </r>
    <r>
      <rPr>
        <b/>
        <sz val="8"/>
        <color rgb="FFD719D2"/>
        <rFont val="Arial Narrow"/>
        <family val="2"/>
      </rPr>
      <t xml:space="preserve">Print Size
</t>
    </r>
  </si>
  <si>
    <r>
      <t xml:space="preserve">Stop (f/N)
at Which 
Diffraction 
Prevents 
</t>
    </r>
    <r>
      <rPr>
        <b/>
        <sz val="8"/>
        <color theme="3" tint="0.39997558519241921"/>
        <rFont val="Arial Narrow"/>
        <family val="2"/>
      </rPr>
      <t>8 lp/mm</t>
    </r>
    <r>
      <rPr>
        <b/>
        <sz val="8"/>
        <color rgb="FFD719D2"/>
        <rFont val="Arial Narrow"/>
        <family val="2"/>
      </rPr>
      <t xml:space="preserve"> After Enlargement to
</t>
    </r>
    <r>
      <rPr>
        <b/>
        <sz val="8"/>
        <color theme="3" tint="0.39997558519241921"/>
        <rFont val="Arial Narrow"/>
        <family val="2"/>
      </rPr>
      <t>576 ppi</t>
    </r>
    <r>
      <rPr>
        <b/>
        <sz val="8"/>
        <color rgb="FFD719D2"/>
        <rFont val="Arial Narrow"/>
        <family val="2"/>
      </rPr>
      <t xml:space="preserve"> Print Size
</t>
    </r>
  </si>
  <si>
    <r>
      <t xml:space="preserve">Enlargement Factor 
to
an uncropped,
unresampled,
 </t>
    </r>
    <r>
      <rPr>
        <b/>
        <sz val="8"/>
        <color theme="3" tint="0.39997558519241921"/>
        <rFont val="Arial Narrow"/>
        <family val="2"/>
      </rPr>
      <t>576 ppi</t>
    </r>
    <r>
      <rPr>
        <b/>
        <sz val="8"/>
        <rFont val="Arial Narrow"/>
        <family val="2"/>
      </rPr>
      <t xml:space="preserve"> Print
</t>
    </r>
    <r>
      <rPr>
        <b/>
        <sz val="8"/>
        <color theme="0" tint="-0.499984740745262"/>
        <rFont val="Arial Narrow"/>
        <family val="2"/>
      </rPr>
      <t xml:space="preserve">(This is the greatest possible enlargement for this CMOS sensor's pixel count that can still deliver 
</t>
    </r>
    <r>
      <rPr>
        <b/>
        <sz val="8"/>
        <color rgb="FF00B0F0"/>
        <rFont val="Arial Narrow"/>
        <family val="2"/>
      </rPr>
      <t>8 lp/mm</t>
    </r>
    <r>
      <rPr>
        <b/>
        <sz val="8"/>
        <rFont val="Arial Narrow"/>
        <family val="2"/>
      </rPr>
      <t xml:space="preserve"> </t>
    </r>
    <r>
      <rPr>
        <b/>
        <sz val="8"/>
        <color theme="0" tint="-0.499984740745262"/>
        <rFont val="Arial Narrow"/>
        <family val="2"/>
      </rPr>
      <t xml:space="preserve">worth of subject detail in the print after resolution losses casued by the RGBG Bayer algorithm and AA filter.) </t>
    </r>
  </si>
  <si>
    <r>
      <t xml:space="preserve">Enlargement Factor 
to
an uncropped,
unresampled,
 </t>
    </r>
    <r>
      <rPr>
        <b/>
        <sz val="8"/>
        <color theme="3" tint="0.39997558519241921"/>
        <rFont val="Arial Narrow"/>
        <family val="2"/>
      </rPr>
      <t>360 pp</t>
    </r>
    <r>
      <rPr>
        <b/>
        <sz val="8"/>
        <rFont val="Arial Narrow"/>
        <family val="2"/>
      </rPr>
      <t xml:space="preserve">i Print
</t>
    </r>
    <r>
      <rPr>
        <b/>
        <sz val="8"/>
        <color theme="0" tint="-0.499984740745262"/>
        <rFont val="Arial Narrow"/>
        <family val="2"/>
      </rPr>
      <t xml:space="preserve">(This is the greatest possible enlargement for this CMOS sensor's pixel count that can still deliver 
</t>
    </r>
    <r>
      <rPr>
        <b/>
        <sz val="8"/>
        <color rgb="FF00B0F0"/>
        <rFont val="Arial Narrow"/>
        <family val="2"/>
      </rPr>
      <t>5 lp/mm</t>
    </r>
    <r>
      <rPr>
        <b/>
        <sz val="8"/>
        <rFont val="Arial Narrow"/>
        <family val="2"/>
      </rPr>
      <t xml:space="preserve"> </t>
    </r>
    <r>
      <rPr>
        <b/>
        <sz val="8"/>
        <color theme="0" tint="-0.499984740745262"/>
        <rFont val="Arial Narrow"/>
        <family val="2"/>
      </rPr>
      <t xml:space="preserve">worth of subject detail in the print after resolution losses casued by the RGBG Bayer algorithm and AA filter.) </t>
    </r>
  </si>
  <si>
    <t>v21.0</t>
  </si>
  <si>
    <t xml:space="preserve">D850   /  Z7  /  Z7 II   /  Z8 /  Z9 </t>
  </si>
  <si>
    <t>PowerShot G3 X/G5 X/G9 X/G7 X/G7 X Mark II/G9 X Mark II/DSC-RX10 IV/G5X Mark II/G7X Mark III / V10</t>
  </si>
  <si>
    <t>DSC-RX100/RX100 II/RX10/RX100 III/RX100 IV/RX100 V/RX100 VI/RX100 VA/RX100 VII/ZV-1 &amp; Mark II/ZV-1F</t>
  </si>
  <si>
    <t>EOS M5 / M6 / M50 / M200 / MC50 Mark II / R50 / R100</t>
  </si>
  <si>
    <t>a7R IV  /  a7R V   /  a7R IVA / a7CR</t>
  </si>
  <si>
    <t xml:space="preserve">Cybershot DSC-RX1 / DSC-RX1R / Alpha SLT-A99 / Alpha 7 / a7 iii / a7C </t>
  </si>
  <si>
    <t>A7 IV / a7C II</t>
  </si>
  <si>
    <t>GFX 100 / GFX 100 II</t>
  </si>
  <si>
    <t>Tough TG-7</t>
  </si>
  <si>
    <t>M11  /  M11 Monochrome  / M11-P</t>
  </si>
  <si>
    <t>Alpha a9 / a9 II / a9 III</t>
  </si>
  <si>
    <t>OM System OM-1 / OM-1 Mark II</t>
  </si>
  <si>
    <t>GR IIIx  /  GR III HDF / GR IIIx HDF</t>
  </si>
  <si>
    <t>GFX 100S  /  GFX 100S II</t>
  </si>
  <si>
    <t>X-H2 / XT-5 / X100VI / X-T50</t>
  </si>
  <si>
    <t>Lumix DC-S1 / DC-S5 / DC-S5II / DC-S511X  / DC-BS1H / DC-S9</t>
  </si>
  <si>
    <t>Lumix DC-GH6 / DC-G9 II / DC-GH7</t>
  </si>
  <si>
    <t>D3X / Z6 / D780 / Z6 II / Zf / Z6III</t>
  </si>
  <si>
    <t>Lumix DC-FZ80 / DC-FZ82 / DC-FZ80D / DC-FZ82D / DC-FZ85D</t>
  </si>
  <si>
    <t>D-Lux 7 / D-Lux 8</t>
  </si>
  <si>
    <t>a6700 / ZV-E10 II</t>
  </si>
  <si>
    <t>EOS R5 / EOS R5 C / EOS R5 Mark II</t>
  </si>
  <si>
    <t>EOS R6 Mark II / EOS R1</t>
  </si>
  <si>
    <t>Q3 / SL3 / Q3 43</t>
  </si>
  <si>
    <t>X-T3 / X-T30 / X-Pro3 / X100V / X-T4 / X-S10 / X-E4 / X-H2S / X-T30 II / X-S20 / X-M5</t>
  </si>
  <si>
    <t>D7500 / Z50 / Z50II</t>
  </si>
  <si>
    <t>a1 / a1 II</t>
  </si>
  <si>
    <t>Lumix DC-ZS70 / DC-TZ90 / DC-GX9 / DC-ZS80 / DC-TZ95 / DC-ZS99 / DC-TZ99</t>
  </si>
  <si>
    <t>Lumix DMC-GX8/DC-GH5/DC-G9/DC-LX100 II/DC-G90/DC-G95/DC-G100/DC-GH5 II/DC-G97</t>
  </si>
  <si>
    <t>XC or XC 23 (w 23mm FL)   /   XC40 (w 40mm FL)</t>
  </si>
  <si>
    <t>by this Ranking</t>
  </si>
  <si>
    <t>Default Sort is</t>
  </si>
  <si>
    <t>Includes Specs for Over 400 Cameras Reviewed by DPReview (and calculations based on these specs)</t>
  </si>
  <si>
    <r>
      <t xml:space="preserve">Maximum
Possible
Resolution
in an
</t>
    </r>
    <r>
      <rPr>
        <b/>
        <sz val="8"/>
        <color theme="0"/>
        <rFont val="Arial Narrow"/>
        <family val="2"/>
      </rPr>
      <t>8x10-inch</t>
    </r>
    <r>
      <rPr>
        <b/>
        <sz val="8"/>
        <rFont val="Arial Narrow"/>
        <family val="2"/>
      </rPr>
      <t xml:space="preserve">
Print
(lp/mm)
</t>
    </r>
    <r>
      <rPr>
        <b/>
        <sz val="8"/>
        <color theme="0"/>
        <rFont val="Arial Narrow"/>
        <family val="2"/>
      </rPr>
      <t>(Potential, based on Pixel Count alone, after 30% losses due to CMOS AA filter &amp; Bayer algo., ignoring other factors)</t>
    </r>
  </si>
  <si>
    <r>
      <t xml:space="preserve">Maximum
Possible
Resolution
in an
</t>
    </r>
    <r>
      <rPr>
        <b/>
        <sz val="8"/>
        <color theme="0"/>
        <rFont val="Arial Narrow"/>
        <family val="2"/>
      </rPr>
      <t>11x14-inch</t>
    </r>
    <r>
      <rPr>
        <b/>
        <sz val="8"/>
        <rFont val="Arial Narrow"/>
        <family val="2"/>
      </rPr>
      <t xml:space="preserve">
Print
(lp/mm)
</t>
    </r>
    <r>
      <rPr>
        <b/>
        <sz val="8"/>
        <color theme="0"/>
        <rFont val="Arial Narrow"/>
        <family val="2"/>
      </rPr>
      <t>(Potential, based on Pixel Count alone, after 30% losses due to CMOS AA filter &amp; Bayer algo., ignoring other factors)</t>
    </r>
  </si>
  <si>
    <r>
      <t xml:space="preserve">Maximum
Possible
Resolution
in a
</t>
    </r>
    <r>
      <rPr>
        <b/>
        <sz val="8"/>
        <color theme="0"/>
        <rFont val="Arial Narrow"/>
        <family val="2"/>
      </rPr>
      <t>16x20-inch</t>
    </r>
    <r>
      <rPr>
        <b/>
        <sz val="8"/>
        <rFont val="Arial Narrow"/>
        <family val="2"/>
      </rPr>
      <t xml:space="preserve">
Print
(lp/mm)
</t>
    </r>
    <r>
      <rPr>
        <b/>
        <sz val="8"/>
        <color theme="0"/>
        <rFont val="Arial Narrow"/>
        <family val="2"/>
      </rPr>
      <t>(Potential, based on Pixel Count alone, after 30% losses due to CMOS AA filter &amp; Bayer algo., ignoring other factors)</t>
    </r>
  </si>
  <si>
    <t xml:space="preserve">Enlargement
Factor
 to
 8x10-inch
Print  
</t>
  </si>
  <si>
    <r>
      <t xml:space="preserve"> 
Stop (f/N)
at Which 
Diffraction 
Prevents 
</t>
    </r>
    <r>
      <rPr>
        <b/>
        <sz val="8"/>
        <color theme="3" tint="0.39997558519241921"/>
        <rFont val="Arial Narrow"/>
        <family val="2"/>
      </rPr>
      <t>5 lp/mm</t>
    </r>
    <r>
      <rPr>
        <b/>
        <sz val="8"/>
        <color rgb="FFD719D2"/>
        <rFont val="Arial Narrow"/>
        <family val="2"/>
      </rPr>
      <t xml:space="preserve"> After Enlargement to
</t>
    </r>
    <r>
      <rPr>
        <b/>
        <sz val="8"/>
        <color theme="3" tint="0.39997558519241921"/>
        <rFont val="Arial Narrow"/>
        <family val="2"/>
      </rPr>
      <t>8x10-inch</t>
    </r>
    <r>
      <rPr>
        <b/>
        <sz val="8"/>
        <color rgb="FFD719D2"/>
        <rFont val="Arial Narrow"/>
        <family val="2"/>
      </rPr>
      <t xml:space="preserve"> Print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</si>
</sst>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quot;$&quot;#,##0.00"/>
    <numFmt numFmtId="166" formatCode="0.000"/>
  </numFmts>
  <fonts count="59" x14ac:knownFonts="1">
    <font>
      <sz val="10"/>
      <name val="Arial"/>
    </font>
    <font>
      <b/>
      <sz val="10"/>
      <name val="Arial"/>
      <family val="2"/>
    </font>
    <font>
      <sz val="10"/>
      <name val="Arial"/>
      <family val="2"/>
    </font>
    <font>
      <sz val="10"/>
      <color indexed="9"/>
      <name val="Arial"/>
      <family val="2"/>
    </font>
    <font>
      <b/>
      <sz val="10"/>
      <color indexed="9"/>
      <name val="Arial"/>
      <family val="2"/>
    </font>
    <font>
      <u/>
      <sz val="10"/>
      <color indexed="12"/>
      <name val="Arial"/>
      <family val="2"/>
    </font>
    <font>
      <b/>
      <sz val="16"/>
      <name val="Arial"/>
      <family val="2"/>
    </font>
    <font>
      <sz val="10"/>
      <color indexed="10"/>
      <name val="Arial"/>
      <family val="2"/>
    </font>
    <font>
      <sz val="10"/>
      <color indexed="12"/>
      <name val="Arial"/>
      <family val="2"/>
    </font>
    <font>
      <b/>
      <sz val="10"/>
      <color indexed="10"/>
      <name val="Arial"/>
      <family val="2"/>
    </font>
    <font>
      <b/>
      <sz val="8"/>
      <color indexed="9"/>
      <name val="Arial"/>
      <family val="2"/>
    </font>
    <font>
      <b/>
      <sz val="10"/>
      <color indexed="21"/>
      <name val="Arial"/>
      <family val="2"/>
    </font>
    <font>
      <b/>
      <sz val="10"/>
      <color indexed="14"/>
      <name val="Arial"/>
      <family val="2"/>
    </font>
    <font>
      <sz val="10"/>
      <color indexed="8"/>
      <name val="Arial"/>
      <family val="2"/>
    </font>
    <font>
      <b/>
      <sz val="10"/>
      <color indexed="8"/>
      <name val="Arial"/>
      <family val="2"/>
    </font>
    <font>
      <b/>
      <sz val="10"/>
      <color indexed="48"/>
      <name val="Arial"/>
      <family val="2"/>
    </font>
    <font>
      <b/>
      <sz val="8"/>
      <name val="Arial Narrow"/>
      <family val="2"/>
    </font>
    <font>
      <b/>
      <sz val="8"/>
      <color indexed="23"/>
      <name val="Arial Narrow"/>
      <family val="2"/>
    </font>
    <font>
      <b/>
      <sz val="8"/>
      <color indexed="55"/>
      <name val="Arial Narrow"/>
      <family val="2"/>
    </font>
    <font>
      <b/>
      <sz val="8"/>
      <color indexed="8"/>
      <name val="Arial Narrow"/>
      <family val="2"/>
    </font>
    <font>
      <sz val="8"/>
      <name val="Arial Narrow"/>
      <family val="2"/>
    </font>
    <font>
      <b/>
      <sz val="8"/>
      <color indexed="10"/>
      <name val="Arial Narrow"/>
      <family val="2"/>
    </font>
    <font>
      <sz val="8"/>
      <color indexed="14"/>
      <name val="Arial Narrow"/>
      <family val="2"/>
    </font>
    <font>
      <b/>
      <sz val="8"/>
      <name val="Arial"/>
      <family val="2"/>
    </font>
    <font>
      <sz val="8"/>
      <name val="Arial"/>
      <family val="2"/>
    </font>
    <font>
      <b/>
      <sz val="8"/>
      <color indexed="10"/>
      <name val="Arial"/>
      <family val="2"/>
    </font>
    <font>
      <b/>
      <sz val="8"/>
      <color indexed="8"/>
      <name val="Arial"/>
      <family val="2"/>
    </font>
    <font>
      <b/>
      <sz val="8"/>
      <color indexed="12"/>
      <name val="Arial"/>
      <family val="2"/>
    </font>
    <font>
      <b/>
      <sz val="8"/>
      <color indexed="48"/>
      <name val="Arial"/>
      <family val="2"/>
    </font>
    <font>
      <sz val="10"/>
      <color indexed="48"/>
      <name val="Arial"/>
      <family val="2"/>
    </font>
    <font>
      <u/>
      <sz val="10"/>
      <color indexed="8"/>
      <name val="Arial"/>
      <family val="2"/>
    </font>
    <font>
      <sz val="8"/>
      <color indexed="8"/>
      <name val="Arial Narrow"/>
      <family val="2"/>
    </font>
    <font>
      <b/>
      <sz val="10"/>
      <color indexed="13"/>
      <name val="Arial"/>
      <family val="2"/>
    </font>
    <font>
      <b/>
      <sz val="8"/>
      <color indexed="13"/>
      <name val="Arial"/>
      <family val="2"/>
    </font>
    <font>
      <b/>
      <sz val="8"/>
      <color indexed="63"/>
      <name val="Arial Narrow"/>
      <family val="2"/>
    </font>
    <font>
      <b/>
      <sz val="16"/>
      <color indexed="10"/>
      <name val="Arial"/>
      <family val="2"/>
    </font>
    <font>
      <sz val="8"/>
      <color indexed="55"/>
      <name val="Arial Narrow"/>
      <family val="2"/>
    </font>
    <font>
      <sz val="8"/>
      <color indexed="9"/>
      <name val="Arial Narrow"/>
      <family val="2"/>
    </font>
    <font>
      <b/>
      <sz val="16"/>
      <color indexed="10"/>
      <name val="Arial"/>
      <family val="2"/>
    </font>
    <font>
      <sz val="8"/>
      <color indexed="55"/>
      <name val="Arial Narrow"/>
      <family val="2"/>
    </font>
    <font>
      <sz val="7"/>
      <name val="Arial Narrow"/>
      <family val="2"/>
    </font>
    <font>
      <sz val="7"/>
      <color indexed="14"/>
      <name val="Arial Narrow"/>
      <family val="2"/>
    </font>
    <font>
      <u/>
      <sz val="10"/>
      <color indexed="12"/>
      <name val="Arial"/>
      <family val="2"/>
    </font>
    <font>
      <b/>
      <sz val="7"/>
      <name val="Arial Narrow"/>
      <family val="2"/>
    </font>
    <font>
      <b/>
      <sz val="8"/>
      <color rgb="FFFF0000"/>
      <name val="Arial Narrow"/>
      <family val="2"/>
    </font>
    <font>
      <sz val="8"/>
      <color theme="0" tint="-0.499984740745262"/>
      <name val="Arial Narrow"/>
      <family val="2"/>
    </font>
    <font>
      <b/>
      <sz val="8"/>
      <color theme="0" tint="-0.499984740745262"/>
      <name val="Arial Narrow"/>
      <family val="2"/>
    </font>
    <font>
      <sz val="8"/>
      <color rgb="FFFF0000"/>
      <name val="Arial Narrow"/>
      <family val="2"/>
    </font>
    <font>
      <b/>
      <sz val="8"/>
      <color rgb="FFD719D2"/>
      <name val="Arial Narrow"/>
      <family val="2"/>
    </font>
    <font>
      <b/>
      <sz val="8"/>
      <color rgb="FF00B0F0"/>
      <name val="Arial Narrow"/>
      <family val="2"/>
    </font>
    <font>
      <b/>
      <sz val="8"/>
      <color rgb="FF0033CC"/>
      <name val="Arial Narrow"/>
      <family val="2"/>
    </font>
    <font>
      <b/>
      <sz val="12"/>
      <name val="Arial Black"/>
      <family val="2"/>
    </font>
    <font>
      <b/>
      <sz val="10"/>
      <color rgb="FFFF0000"/>
      <name val="Arial"/>
      <family val="2"/>
    </font>
    <font>
      <sz val="6.5"/>
      <name val="Arial Narrow"/>
      <family val="2"/>
    </font>
    <font>
      <sz val="10"/>
      <color rgb="FFFF0000"/>
      <name val="Arial"/>
      <family val="2"/>
    </font>
    <font>
      <b/>
      <sz val="16"/>
      <color theme="8" tint="0.39997558519241921"/>
      <name val="Arial"/>
      <family val="2"/>
    </font>
    <font>
      <b/>
      <sz val="8"/>
      <color theme="3" tint="0.39997558519241921"/>
      <name val="Arial Narrow"/>
      <family val="2"/>
    </font>
    <font>
      <b/>
      <sz val="9"/>
      <name val="Arial"/>
      <family val="2"/>
    </font>
    <font>
      <b/>
      <sz val="8"/>
      <color theme="0"/>
      <name val="Arial Narrow"/>
      <family val="2"/>
    </font>
  </fonts>
  <fills count="11">
    <fill>
      <patternFill patternType="none"/>
    </fill>
    <fill>
      <patternFill patternType="gray125"/>
    </fill>
    <fill>
      <patternFill patternType="solid">
        <fgColor indexed="8"/>
        <bgColor indexed="64"/>
      </patternFill>
    </fill>
    <fill>
      <patternFill patternType="solid">
        <fgColor indexed="49"/>
        <bgColor indexed="64"/>
      </patternFill>
    </fill>
    <fill>
      <patternFill patternType="solid">
        <fgColor indexed="41"/>
        <bgColor indexed="64"/>
      </patternFill>
    </fill>
    <fill>
      <patternFill patternType="solid">
        <fgColor indexed="13"/>
        <bgColor indexed="64"/>
      </patternFill>
    </fill>
    <fill>
      <patternFill patternType="solid">
        <fgColor theme="0"/>
        <bgColor indexed="64"/>
      </patternFill>
    </fill>
    <fill>
      <patternFill patternType="solid">
        <fgColor theme="7" tint="0.79998168889431442"/>
        <bgColor indexed="64"/>
      </patternFill>
    </fill>
    <fill>
      <patternFill patternType="solid">
        <fgColor rgb="FFCDFFFF"/>
        <bgColor indexed="64"/>
      </patternFill>
    </fill>
    <fill>
      <patternFill patternType="solid">
        <fgColor theme="8" tint="0.79998168889431442"/>
        <bgColor indexed="64"/>
      </patternFill>
    </fill>
    <fill>
      <patternFill patternType="solid">
        <fgColor theme="8" tint="0.59999389629810485"/>
        <bgColor indexed="64"/>
      </patternFill>
    </fill>
  </fills>
  <borders count="7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thick">
        <color indexed="9"/>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ck">
        <color rgb="FFD719D2"/>
      </left>
      <right style="thick">
        <color rgb="FFD719D2"/>
      </right>
      <top style="thin">
        <color indexed="64"/>
      </top>
      <bottom style="thin">
        <color indexed="64"/>
      </bottom>
      <diagonal/>
    </border>
    <border>
      <left style="thick">
        <color rgb="FFD719D2"/>
      </left>
      <right style="thick">
        <color rgb="FFD719D2"/>
      </right>
      <top style="thin">
        <color indexed="64"/>
      </top>
      <bottom style="medium">
        <color indexed="64"/>
      </bottom>
      <diagonal/>
    </border>
    <border>
      <left style="thick">
        <color rgb="FFD719D2"/>
      </left>
      <right style="thick">
        <color rgb="FFD719D2"/>
      </right>
      <top style="medium">
        <color indexed="64"/>
      </top>
      <bottom style="medium">
        <color indexed="64"/>
      </bottom>
      <diagonal/>
    </border>
    <border>
      <left style="medium">
        <color indexed="64"/>
      </left>
      <right/>
      <top/>
      <bottom style="thin">
        <color indexed="64"/>
      </bottom>
      <diagonal/>
    </border>
    <border>
      <left style="thick">
        <color rgb="FF00B0F0"/>
      </left>
      <right style="thin">
        <color indexed="64"/>
      </right>
      <top style="thin">
        <color indexed="64"/>
      </top>
      <bottom style="thin">
        <color indexed="64"/>
      </bottom>
      <diagonal/>
    </border>
    <border>
      <left style="thick">
        <color rgb="FF00B0F0"/>
      </left>
      <right style="thin">
        <color indexed="64"/>
      </right>
      <top style="thin">
        <color indexed="64"/>
      </top>
      <bottom style="medium">
        <color indexed="64"/>
      </bottom>
      <diagonal/>
    </border>
    <border>
      <left style="thick">
        <color rgb="FF0066FF"/>
      </left>
      <right style="thick">
        <color rgb="FF0066FF"/>
      </right>
      <top style="thin">
        <color indexed="64"/>
      </top>
      <bottom style="thin">
        <color indexed="64"/>
      </bottom>
      <diagonal/>
    </border>
    <border>
      <left style="thick">
        <color rgb="FF0066FF"/>
      </left>
      <right style="thick">
        <color rgb="FF0066FF"/>
      </right>
      <top style="thin">
        <color indexed="64"/>
      </top>
      <bottom style="medium">
        <color indexed="64"/>
      </bottom>
      <diagonal/>
    </border>
    <border>
      <left style="medium">
        <color indexed="64"/>
      </left>
      <right style="medium">
        <color indexed="64"/>
      </right>
      <top style="medium">
        <color indexed="64"/>
      </top>
      <bottom style="medium">
        <color theme="0"/>
      </bottom>
      <diagonal/>
    </border>
    <border>
      <left style="medium">
        <color indexed="64"/>
      </left>
      <right style="medium">
        <color indexed="64"/>
      </right>
      <top style="medium">
        <color theme="0"/>
      </top>
      <bottom style="medium">
        <color indexed="64"/>
      </bottom>
      <diagonal/>
    </border>
    <border>
      <left/>
      <right style="thick">
        <color rgb="FFD719D2"/>
      </right>
      <top style="thin">
        <color indexed="64"/>
      </top>
      <bottom style="thin">
        <color indexed="64"/>
      </bottom>
      <diagonal/>
    </border>
    <border>
      <left/>
      <right style="thick">
        <color rgb="FFD719D2"/>
      </right>
      <top style="thin">
        <color indexed="64"/>
      </top>
      <bottom style="medium">
        <color indexed="64"/>
      </bottom>
      <diagonal/>
    </border>
    <border>
      <left/>
      <right style="thick">
        <color indexed="9"/>
      </right>
      <top style="medium">
        <color indexed="64"/>
      </top>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ck">
        <color rgb="FF00B0F0"/>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ck">
        <color rgb="FFD719D2"/>
      </left>
      <right style="thick">
        <color rgb="FFD719D2"/>
      </right>
      <top/>
      <bottom style="thin">
        <color indexed="64"/>
      </bottom>
      <diagonal/>
    </border>
    <border>
      <left/>
      <right style="thick">
        <color rgb="FFD719D2"/>
      </right>
      <top/>
      <bottom style="thin">
        <color indexed="64"/>
      </bottom>
      <diagonal/>
    </border>
    <border>
      <left style="thick">
        <color rgb="FF0066FF"/>
      </left>
      <right style="thick">
        <color rgb="FF0066FF"/>
      </right>
      <top/>
      <bottom style="thin">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right style="thick">
        <color rgb="FFD719D2"/>
      </right>
      <top style="medium">
        <color indexed="64"/>
      </top>
      <bottom style="medium">
        <color indexed="64"/>
      </bottom>
      <diagonal/>
    </border>
    <border>
      <left style="thick">
        <color rgb="FF0066FF"/>
      </left>
      <right style="thick">
        <color rgb="FF0066FF"/>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ck">
        <color rgb="FFD719D2"/>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0" fontId="5" fillId="0" borderId="0" applyNumberFormat="0" applyFill="0" applyBorder="0" applyAlignment="0" applyProtection="0">
      <alignment vertical="top"/>
      <protection locked="0"/>
    </xf>
  </cellStyleXfs>
  <cellXfs count="331">
    <xf numFmtId="0" fontId="0" fillId="0" borderId="0" xfId="0"/>
    <xf numFmtId="0" fontId="0" fillId="0" borderId="0" xfId="0" applyAlignment="1">
      <alignment horizontal="center"/>
    </xf>
    <xf numFmtId="164" fontId="0" fillId="0" borderId="0" xfId="0" applyNumberFormat="1" applyAlignment="1">
      <alignment horizontal="center"/>
    </xf>
    <xf numFmtId="2" fontId="0" fillId="0" borderId="0" xfId="0" applyNumberFormat="1" applyAlignment="1">
      <alignment horizontal="center"/>
    </xf>
    <xf numFmtId="0" fontId="2" fillId="0" borderId="0" xfId="0" applyFont="1" applyAlignment="1">
      <alignment horizontal="center"/>
    </xf>
    <xf numFmtId="164" fontId="2" fillId="0" borderId="0" xfId="0" applyNumberFormat="1" applyFont="1" applyAlignment="1">
      <alignment horizontal="center"/>
    </xf>
    <xf numFmtId="2" fontId="2" fillId="0" borderId="0" xfId="0" applyNumberFormat="1" applyFont="1" applyAlignment="1">
      <alignment horizontal="center"/>
    </xf>
    <xf numFmtId="165" fontId="2" fillId="0" borderId="0" xfId="0" applyNumberFormat="1" applyFont="1" applyAlignment="1">
      <alignment horizontal="right"/>
    </xf>
    <xf numFmtId="0" fontId="1" fillId="0" borderId="0" xfId="0" applyFont="1"/>
    <xf numFmtId="0" fontId="3" fillId="2" borderId="3" xfId="0" applyFont="1" applyFill="1" applyBorder="1"/>
    <xf numFmtId="0" fontId="4" fillId="2" borderId="3" xfId="0" applyFont="1" applyFill="1" applyBorder="1" applyAlignment="1">
      <alignment horizontal="center"/>
    </xf>
    <xf numFmtId="0" fontId="3" fillId="2" borderId="4" xfId="0" applyFont="1" applyFill="1" applyBorder="1"/>
    <xf numFmtId="165" fontId="2" fillId="0" borderId="0" xfId="0" applyNumberFormat="1" applyFont="1" applyAlignment="1">
      <alignment horizontal="left"/>
    </xf>
    <xf numFmtId="0" fontId="0" fillId="0" borderId="0" xfId="0" applyAlignment="1">
      <alignment horizontal="left"/>
    </xf>
    <xf numFmtId="0" fontId="6" fillId="0" borderId="0" xfId="0" applyFont="1"/>
    <xf numFmtId="0" fontId="5" fillId="0" borderId="0" xfId="1" applyAlignment="1" applyProtection="1"/>
    <xf numFmtId="0" fontId="2" fillId="0" borderId="5" xfId="0"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165" fontId="8" fillId="0" borderId="0" xfId="0" applyNumberFormat="1" applyFont="1" applyAlignment="1">
      <alignment horizontal="left"/>
    </xf>
    <xf numFmtId="0" fontId="9" fillId="0" borderId="0" xfId="0" applyFont="1"/>
    <xf numFmtId="0" fontId="9" fillId="0" borderId="0" xfId="0" applyFont="1" applyAlignment="1">
      <alignment horizontal="center"/>
    </xf>
    <xf numFmtId="165" fontId="7" fillId="0" borderId="0" xfId="0" applyNumberFormat="1" applyFont="1" applyAlignment="1">
      <alignment horizontal="left"/>
    </xf>
    <xf numFmtId="0" fontId="3" fillId="2" borderId="9" xfId="0" applyFont="1" applyFill="1" applyBorder="1" applyAlignment="1">
      <alignment wrapText="1"/>
    </xf>
    <xf numFmtId="0" fontId="3" fillId="2" borderId="3" xfId="0" applyFont="1" applyFill="1" applyBorder="1" applyAlignment="1">
      <alignment wrapText="1"/>
    </xf>
    <xf numFmtId="0" fontId="4" fillId="2" borderId="10" xfId="0" applyFont="1" applyFill="1" applyBorder="1" applyAlignment="1">
      <alignment horizontal="center" wrapText="1"/>
    </xf>
    <xf numFmtId="0" fontId="4" fillId="2" borderId="0" xfId="0" applyFont="1" applyFill="1" applyAlignment="1">
      <alignment horizontal="center" wrapText="1"/>
    </xf>
    <xf numFmtId="0" fontId="10" fillId="2" borderId="0" xfId="0" applyFont="1" applyFill="1" applyAlignment="1">
      <alignment horizontal="center" wrapText="1"/>
    </xf>
    <xf numFmtId="0" fontId="10" fillId="2" borderId="8" xfId="0" applyFont="1" applyFill="1" applyBorder="1" applyAlignment="1">
      <alignment horizontal="center" wrapText="1"/>
    </xf>
    <xf numFmtId="49" fontId="1" fillId="0" borderId="11" xfId="0" applyNumberFormat="1" applyFont="1" applyBorder="1" applyAlignment="1">
      <alignment horizontal="center" wrapText="1"/>
    </xf>
    <xf numFmtId="166" fontId="1" fillId="0" borderId="11" xfId="0" applyNumberFormat="1" applyFont="1" applyBorder="1" applyAlignment="1">
      <alignment horizontal="center" wrapText="1"/>
    </xf>
    <xf numFmtId="0" fontId="1" fillId="0" borderId="12" xfId="0" applyFont="1" applyBorder="1" applyAlignment="1">
      <alignment horizontal="center" wrapText="1"/>
    </xf>
    <xf numFmtId="49" fontId="1" fillId="0" borderId="13" xfId="0" applyNumberFormat="1" applyFont="1" applyBorder="1" applyAlignment="1">
      <alignment horizontal="center" wrapText="1"/>
    </xf>
    <xf numFmtId="166" fontId="1" fillId="0" borderId="13" xfId="0" applyNumberFormat="1" applyFont="1" applyBorder="1" applyAlignment="1">
      <alignment horizontal="center" wrapText="1"/>
    </xf>
    <xf numFmtId="0" fontId="1" fillId="0" borderId="14" xfId="0" applyFont="1" applyBorder="1" applyAlignment="1">
      <alignment horizontal="center" wrapText="1"/>
    </xf>
    <xf numFmtId="0" fontId="1" fillId="0" borderId="15" xfId="0" applyFont="1" applyBorder="1" applyAlignment="1">
      <alignment horizontal="center" wrapText="1"/>
    </xf>
    <xf numFmtId="49" fontId="1" fillId="0" borderId="16" xfId="0" applyNumberFormat="1" applyFont="1" applyBorder="1" applyAlignment="1">
      <alignment horizontal="center" wrapText="1"/>
    </xf>
    <xf numFmtId="166" fontId="1" fillId="0" borderId="16" xfId="0" applyNumberFormat="1" applyFont="1" applyBorder="1" applyAlignment="1">
      <alignment horizontal="center" wrapText="1"/>
    </xf>
    <xf numFmtId="2" fontId="0" fillId="0" borderId="0" xfId="0" applyNumberFormat="1"/>
    <xf numFmtId="14" fontId="1" fillId="0" borderId="0" xfId="0" applyNumberFormat="1" applyFont="1" applyAlignment="1">
      <alignment horizontal="left"/>
    </xf>
    <xf numFmtId="2" fontId="2" fillId="0" borderId="0" xfId="0" applyNumberFormat="1" applyFont="1" applyAlignment="1">
      <alignment horizontal="left"/>
    </xf>
    <xf numFmtId="2" fontId="1" fillId="0" borderId="0" xfId="0" applyNumberFormat="1" applyFont="1" applyAlignment="1">
      <alignment horizontal="left"/>
    </xf>
    <xf numFmtId="2" fontId="12" fillId="0" borderId="0" xfId="0" applyNumberFormat="1" applyFont="1" applyAlignment="1">
      <alignment horizontal="left"/>
    </xf>
    <xf numFmtId="0" fontId="11" fillId="0" borderId="0" xfId="0" applyFont="1"/>
    <xf numFmtId="0" fontId="4" fillId="2" borderId="3" xfId="0" applyFont="1" applyFill="1" applyBorder="1" applyAlignment="1">
      <alignment horizontal="left"/>
    </xf>
    <xf numFmtId="49" fontId="1" fillId="0" borderId="0" xfId="0" applyNumberFormat="1" applyFont="1" applyAlignment="1">
      <alignment horizontal="left"/>
    </xf>
    <xf numFmtId="0" fontId="16" fillId="0" borderId="19" xfId="0" applyFont="1" applyBorder="1" applyAlignment="1">
      <alignment horizontal="center" vertical="center" wrapText="1"/>
    </xf>
    <xf numFmtId="0" fontId="20" fillId="0" borderId="20" xfId="0" applyFont="1" applyBorder="1" applyAlignment="1">
      <alignment horizontal="center" vertical="center"/>
    </xf>
    <xf numFmtId="165" fontId="20" fillId="0" borderId="20" xfId="0" applyNumberFormat="1" applyFont="1" applyBorder="1" applyAlignment="1">
      <alignment horizontal="right" vertical="center"/>
    </xf>
    <xf numFmtId="0" fontId="20" fillId="0" borderId="14" xfId="0" applyFont="1" applyBorder="1" applyAlignment="1">
      <alignment horizontal="center" vertical="center"/>
    </xf>
    <xf numFmtId="2" fontId="16" fillId="0" borderId="20" xfId="0" applyNumberFormat="1" applyFont="1" applyBorder="1" applyAlignment="1">
      <alignment horizontal="center" vertical="center"/>
    </xf>
    <xf numFmtId="2" fontId="20" fillId="0" borderId="14" xfId="0" applyNumberFormat="1" applyFont="1" applyBorder="1" applyAlignment="1">
      <alignment horizontal="center" vertical="center"/>
    </xf>
    <xf numFmtId="2" fontId="20" fillId="0" borderId="20" xfId="0" applyNumberFormat="1" applyFont="1" applyBorder="1" applyAlignment="1">
      <alignment horizontal="center" vertical="center"/>
    </xf>
    <xf numFmtId="164" fontId="20" fillId="0" borderId="20" xfId="0" applyNumberFormat="1" applyFont="1" applyBorder="1" applyAlignment="1">
      <alignment horizontal="center" vertical="center"/>
    </xf>
    <xf numFmtId="2" fontId="21" fillId="0" borderId="20" xfId="0" applyNumberFormat="1" applyFont="1" applyBorder="1" applyAlignment="1">
      <alignment horizontal="center" vertical="center"/>
    </xf>
    <xf numFmtId="0" fontId="20" fillId="0" borderId="21" xfId="0" applyFont="1" applyBorder="1" applyAlignment="1">
      <alignment horizontal="center" vertical="center"/>
    </xf>
    <xf numFmtId="0" fontId="20" fillId="0" borderId="22" xfId="0" applyFont="1" applyBorder="1" applyAlignment="1">
      <alignment horizontal="center" vertical="center"/>
    </xf>
    <xf numFmtId="2" fontId="20" fillId="0" borderId="22" xfId="0" applyNumberFormat="1" applyFont="1" applyBorder="1" applyAlignment="1">
      <alignment horizontal="center" vertical="center"/>
    </xf>
    <xf numFmtId="0" fontId="20" fillId="0" borderId="24" xfId="0" applyFont="1" applyBorder="1" applyAlignment="1">
      <alignment horizontal="center" vertical="center"/>
    </xf>
    <xf numFmtId="0" fontId="20" fillId="0" borderId="25" xfId="0" applyFont="1" applyBorder="1" applyAlignment="1">
      <alignment horizontal="center" vertical="center"/>
    </xf>
    <xf numFmtId="164" fontId="20" fillId="0" borderId="21" xfId="0" applyNumberFormat="1" applyFont="1" applyBorder="1" applyAlignment="1">
      <alignment horizontal="center" vertical="center"/>
    </xf>
    <xf numFmtId="0" fontId="22" fillId="0" borderId="14" xfId="0" applyFont="1" applyBorder="1" applyAlignment="1">
      <alignment horizontal="center" vertical="center"/>
    </xf>
    <xf numFmtId="0" fontId="22" fillId="0" borderId="22" xfId="0" applyFont="1" applyBorder="1" applyAlignment="1">
      <alignment horizontal="center" vertical="center"/>
    </xf>
    <xf numFmtId="2" fontId="22" fillId="0" borderId="20" xfId="0" applyNumberFormat="1" applyFont="1" applyBorder="1" applyAlignment="1">
      <alignment horizontal="center" vertical="center"/>
    </xf>
    <xf numFmtId="0" fontId="21" fillId="0" borderId="14" xfId="0" applyFont="1" applyBorder="1" applyAlignment="1">
      <alignment horizontal="center" vertical="center"/>
    </xf>
    <xf numFmtId="0" fontId="21" fillId="0" borderId="22" xfId="0" applyFont="1" applyBorder="1" applyAlignment="1">
      <alignment horizontal="center" vertical="center"/>
    </xf>
    <xf numFmtId="165" fontId="16" fillId="0" borderId="20" xfId="0" applyNumberFormat="1" applyFont="1" applyBorder="1" applyAlignment="1">
      <alignment horizontal="right" vertical="center"/>
    </xf>
    <xf numFmtId="0" fontId="20" fillId="0" borderId="26" xfId="0" applyFont="1" applyBorder="1" applyAlignment="1">
      <alignment horizontal="center" vertical="center"/>
    </xf>
    <xf numFmtId="0" fontId="20" fillId="0" borderId="27" xfId="0" applyFont="1" applyBorder="1" applyAlignment="1">
      <alignment horizontal="center" vertical="center"/>
    </xf>
    <xf numFmtId="165" fontId="20" fillId="0" borderId="26" xfId="0" applyNumberFormat="1" applyFont="1" applyBorder="1" applyAlignment="1">
      <alignment horizontal="right" vertical="center"/>
    </xf>
    <xf numFmtId="0" fontId="21" fillId="0" borderId="15" xfId="0" applyFont="1" applyBorder="1" applyAlignment="1">
      <alignment horizontal="center" vertical="center"/>
    </xf>
    <xf numFmtId="2" fontId="21" fillId="0" borderId="26" xfId="0" applyNumberFormat="1" applyFont="1" applyBorder="1" applyAlignment="1">
      <alignment horizontal="center" vertical="center"/>
    </xf>
    <xf numFmtId="2" fontId="21" fillId="0" borderId="15" xfId="0" applyNumberFormat="1" applyFont="1" applyBorder="1" applyAlignment="1">
      <alignment horizontal="center" vertical="center"/>
    </xf>
    <xf numFmtId="2" fontId="21" fillId="0" borderId="28" xfId="0" applyNumberFormat="1" applyFont="1" applyBorder="1" applyAlignment="1">
      <alignment horizontal="center" vertical="center"/>
    </xf>
    <xf numFmtId="2" fontId="20" fillId="0" borderId="26" xfId="0" applyNumberFormat="1" applyFont="1" applyBorder="1" applyAlignment="1">
      <alignment horizontal="center" vertical="center"/>
    </xf>
    <xf numFmtId="0" fontId="20" fillId="0" borderId="0" xfId="0" applyFont="1"/>
    <xf numFmtId="2" fontId="20" fillId="0" borderId="0" xfId="0" applyNumberFormat="1" applyFont="1" applyAlignment="1">
      <alignment horizontal="center"/>
    </xf>
    <xf numFmtId="164" fontId="16" fillId="0" borderId="0" xfId="0" applyNumberFormat="1" applyFont="1" applyAlignment="1">
      <alignment horizontal="left"/>
    </xf>
    <xf numFmtId="164" fontId="16" fillId="3" borderId="19" xfId="0" applyNumberFormat="1" applyFont="1" applyFill="1" applyBorder="1" applyAlignment="1">
      <alignment horizontal="center"/>
    </xf>
    <xf numFmtId="164" fontId="20" fillId="0" borderId="0" xfId="0" applyNumberFormat="1" applyFont="1" applyAlignment="1">
      <alignment horizontal="center"/>
    </xf>
    <xf numFmtId="164" fontId="16" fillId="4" borderId="19" xfId="0" applyNumberFormat="1" applyFont="1" applyFill="1" applyBorder="1" applyAlignment="1">
      <alignment horizontal="center"/>
    </xf>
    <xf numFmtId="164" fontId="20" fillId="0" borderId="24" xfId="0" applyNumberFormat="1" applyFont="1" applyBorder="1" applyAlignment="1">
      <alignment horizontal="center" vertical="center"/>
    </xf>
    <xf numFmtId="0" fontId="23" fillId="0" borderId="9" xfId="0" applyFont="1" applyBorder="1"/>
    <xf numFmtId="0" fontId="24" fillId="0" borderId="5" xfId="0" applyFont="1" applyBorder="1" applyAlignment="1">
      <alignment horizontal="center"/>
    </xf>
    <xf numFmtId="0" fontId="23" fillId="0" borderId="30" xfId="0" applyFont="1" applyBorder="1"/>
    <xf numFmtId="0" fontId="24" fillId="0" borderId="6" xfId="0" applyFont="1" applyBorder="1" applyAlignment="1">
      <alignment horizontal="center"/>
    </xf>
    <xf numFmtId="0" fontId="23" fillId="0" borderId="1" xfId="0" applyFont="1" applyBorder="1"/>
    <xf numFmtId="0" fontId="23" fillId="0" borderId="10" xfId="0" applyFont="1" applyBorder="1"/>
    <xf numFmtId="0" fontId="25" fillId="0" borderId="0" xfId="0" applyFont="1"/>
    <xf numFmtId="164" fontId="28" fillId="0" borderId="0" xfId="0" applyNumberFormat="1" applyFont="1" applyAlignment="1">
      <alignment horizontal="left"/>
    </xf>
    <xf numFmtId="165" fontId="29" fillId="0" borderId="0" xfId="0" applyNumberFormat="1" applyFont="1" applyAlignment="1">
      <alignment horizontal="left"/>
    </xf>
    <xf numFmtId="0" fontId="28" fillId="0" borderId="0" xfId="0" applyFont="1"/>
    <xf numFmtId="165" fontId="13" fillId="0" borderId="0" xfId="0" applyNumberFormat="1" applyFont="1" applyAlignment="1">
      <alignment horizontal="left"/>
    </xf>
    <xf numFmtId="0" fontId="13" fillId="0" borderId="0" xfId="0" applyFont="1" applyAlignment="1">
      <alignment horizontal="center"/>
    </xf>
    <xf numFmtId="2" fontId="13" fillId="0" borderId="0" xfId="0" applyNumberFormat="1" applyFont="1" applyAlignment="1">
      <alignment horizontal="center"/>
    </xf>
    <xf numFmtId="2" fontId="30" fillId="0" borderId="0" xfId="1" applyNumberFormat="1" applyFont="1" applyAlignment="1" applyProtection="1">
      <alignment horizontal="left"/>
    </xf>
    <xf numFmtId="0" fontId="13" fillId="0" borderId="0" xfId="0" applyFont="1"/>
    <xf numFmtId="0" fontId="13" fillId="0" borderId="0" xfId="0" applyFont="1" applyAlignment="1">
      <alignment horizontal="left"/>
    </xf>
    <xf numFmtId="0" fontId="19" fillId="4" borderId="19" xfId="0" applyFont="1" applyFill="1" applyBorder="1" applyAlignment="1">
      <alignment horizontal="center" vertical="center" wrapText="1"/>
    </xf>
    <xf numFmtId="0" fontId="26" fillId="4" borderId="9" xfId="0" applyFont="1" applyFill="1" applyBorder="1"/>
    <xf numFmtId="0" fontId="14" fillId="4" borderId="5" xfId="0" applyFont="1" applyFill="1" applyBorder="1" applyAlignment="1">
      <alignment horizontal="center"/>
    </xf>
    <xf numFmtId="0" fontId="27" fillId="4" borderId="30" xfId="0" applyFont="1" applyFill="1" applyBorder="1"/>
    <xf numFmtId="0" fontId="14" fillId="4" borderId="6" xfId="0" applyFont="1" applyFill="1" applyBorder="1" applyAlignment="1">
      <alignment horizontal="center"/>
    </xf>
    <xf numFmtId="0" fontId="27" fillId="4" borderId="10" xfId="0" applyFont="1" applyFill="1" applyBorder="1"/>
    <xf numFmtId="0" fontId="14" fillId="4" borderId="8" xfId="0" applyFont="1" applyFill="1" applyBorder="1" applyAlignment="1">
      <alignment horizontal="center"/>
    </xf>
    <xf numFmtId="164" fontId="27" fillId="4" borderId="30" xfId="0" applyNumberFormat="1" applyFont="1" applyFill="1" applyBorder="1" applyAlignment="1">
      <alignment horizontal="left"/>
    </xf>
    <xf numFmtId="0" fontId="13" fillId="4" borderId="6" xfId="0" applyFont="1" applyFill="1" applyBorder="1" applyAlignment="1">
      <alignment horizontal="center"/>
    </xf>
    <xf numFmtId="0" fontId="15" fillId="4" borderId="5" xfId="0" applyFont="1" applyFill="1" applyBorder="1" applyAlignment="1">
      <alignment horizontal="center"/>
    </xf>
    <xf numFmtId="0" fontId="28" fillId="4" borderId="10" xfId="0" applyFont="1" applyFill="1" applyBorder="1"/>
    <xf numFmtId="0" fontId="15" fillId="4" borderId="8" xfId="0" applyFont="1" applyFill="1" applyBorder="1" applyAlignment="1">
      <alignment horizontal="center"/>
    </xf>
    <xf numFmtId="0" fontId="28" fillId="4" borderId="30" xfId="0" applyFont="1" applyFill="1" applyBorder="1"/>
    <xf numFmtId="0" fontId="29" fillId="4" borderId="6" xfId="0" applyFont="1" applyFill="1" applyBorder="1" applyAlignment="1">
      <alignment horizontal="center"/>
    </xf>
    <xf numFmtId="165" fontId="31" fillId="0" borderId="20" xfId="0" applyNumberFormat="1" applyFont="1" applyBorder="1" applyAlignment="1">
      <alignment horizontal="right" vertical="center"/>
    </xf>
    <xf numFmtId="0" fontId="2" fillId="0" borderId="0" xfId="0" applyFont="1"/>
    <xf numFmtId="0" fontId="1" fillId="0" borderId="0" xfId="0" applyFont="1" applyAlignment="1">
      <alignment horizontal="right"/>
    </xf>
    <xf numFmtId="164" fontId="0" fillId="0" borderId="19" xfId="0" applyNumberFormat="1" applyBorder="1" applyAlignment="1">
      <alignment horizontal="center"/>
    </xf>
    <xf numFmtId="0" fontId="0" fillId="5" borderId="26" xfId="0" applyFill="1" applyBorder="1" applyAlignment="1" applyProtection="1">
      <alignment horizontal="center"/>
      <protection locked="0"/>
    </xf>
    <xf numFmtId="166" fontId="0" fillId="5" borderId="31" xfId="0" applyNumberFormat="1" applyFill="1" applyBorder="1" applyAlignment="1" applyProtection="1">
      <alignment horizontal="center"/>
      <protection locked="0"/>
    </xf>
    <xf numFmtId="0" fontId="0" fillId="0" borderId="2" xfId="0" applyBorder="1"/>
    <xf numFmtId="0" fontId="0" fillId="0" borderId="1" xfId="0" applyBorder="1"/>
    <xf numFmtId="0" fontId="14" fillId="0" borderId="19" xfId="0" applyFont="1" applyBorder="1" applyAlignment="1">
      <alignment horizontal="right"/>
    </xf>
    <xf numFmtId="164" fontId="4" fillId="2" borderId="1" xfId="0" applyNumberFormat="1" applyFont="1" applyFill="1" applyBorder="1" applyAlignment="1">
      <alignment horizontal="center"/>
    </xf>
    <xf numFmtId="0" fontId="1" fillId="0" borderId="0" xfId="0" applyFont="1" applyAlignment="1">
      <alignment horizontal="center" wrapText="1"/>
    </xf>
    <xf numFmtId="49" fontId="1" fillId="0" borderId="0" xfId="0" applyNumberFormat="1" applyFont="1" applyAlignment="1">
      <alignment horizontal="center" wrapText="1"/>
    </xf>
    <xf numFmtId="166" fontId="1" fillId="0" borderId="0" xfId="0" applyNumberFormat="1" applyFont="1" applyAlignment="1">
      <alignment horizontal="center" wrapText="1"/>
    </xf>
    <xf numFmtId="0" fontId="14" fillId="0" borderId="0" xfId="0" applyFont="1" applyAlignment="1">
      <alignment horizontal="right"/>
    </xf>
    <xf numFmtId="166" fontId="0" fillId="0" borderId="0" xfId="0" applyNumberFormat="1" applyAlignment="1" applyProtection="1">
      <alignment horizontal="center"/>
      <protection locked="0"/>
    </xf>
    <xf numFmtId="164" fontId="4" fillId="0" borderId="0" xfId="0" applyNumberFormat="1" applyFont="1" applyAlignment="1">
      <alignment horizontal="center"/>
    </xf>
    <xf numFmtId="0" fontId="20" fillId="0" borderId="0" xfId="0" applyFont="1" applyAlignment="1">
      <alignment horizontal="center"/>
    </xf>
    <xf numFmtId="165" fontId="20" fillId="0" borderId="0" xfId="0" applyNumberFormat="1" applyFont="1" applyAlignment="1">
      <alignment horizontal="right"/>
    </xf>
    <xf numFmtId="2" fontId="3" fillId="0" borderId="0" xfId="0" applyNumberFormat="1" applyFont="1" applyAlignment="1">
      <alignment horizontal="center"/>
    </xf>
    <xf numFmtId="0" fontId="3" fillId="0" borderId="0" xfId="0" applyFont="1"/>
    <xf numFmtId="0" fontId="3" fillId="2" borderId="0" xfId="0" applyFont="1" applyFill="1"/>
    <xf numFmtId="0" fontId="3" fillId="2" borderId="8" xfId="0" applyFont="1" applyFill="1" applyBorder="1"/>
    <xf numFmtId="0" fontId="0" fillId="0" borderId="32" xfId="0" applyBorder="1"/>
    <xf numFmtId="0" fontId="0" fillId="0" borderId="33" xfId="0" applyBorder="1"/>
    <xf numFmtId="0" fontId="0" fillId="0" borderId="34" xfId="0" applyBorder="1"/>
    <xf numFmtId="0" fontId="0" fillId="0" borderId="21" xfId="0" applyBorder="1"/>
    <xf numFmtId="0" fontId="0" fillId="0" borderId="35" xfId="0" applyBorder="1"/>
    <xf numFmtId="0" fontId="0" fillId="0" borderId="27" xfId="0" applyBorder="1"/>
    <xf numFmtId="0" fontId="10" fillId="2" borderId="0" xfId="0" applyFont="1" applyFill="1"/>
    <xf numFmtId="0" fontId="32" fillId="0" borderId="0" xfId="0" applyFont="1" applyAlignment="1">
      <alignment horizontal="center"/>
    </xf>
    <xf numFmtId="0" fontId="10" fillId="2" borderId="3" xfId="0" applyFont="1" applyFill="1" applyBorder="1"/>
    <xf numFmtId="0" fontId="3" fillId="2" borderId="5" xfId="0" applyFont="1" applyFill="1" applyBorder="1"/>
    <xf numFmtId="164" fontId="1" fillId="0" borderId="36" xfId="0" applyNumberFormat="1" applyFont="1" applyBorder="1"/>
    <xf numFmtId="164" fontId="1" fillId="0" borderId="37" xfId="0" applyNumberFormat="1" applyFont="1" applyBorder="1"/>
    <xf numFmtId="164" fontId="1" fillId="0" borderId="38" xfId="0" applyNumberFormat="1" applyFont="1" applyBorder="1"/>
    <xf numFmtId="164" fontId="1" fillId="0" borderId="0" xfId="0" applyNumberFormat="1" applyFont="1"/>
    <xf numFmtId="0" fontId="35" fillId="0" borderId="0" xfId="0" applyFont="1"/>
    <xf numFmtId="0" fontId="36" fillId="0" borderId="20" xfId="0" applyFont="1" applyBorder="1" applyAlignment="1">
      <alignment horizontal="center" vertical="center"/>
    </xf>
    <xf numFmtId="0" fontId="36" fillId="0" borderId="21" xfId="0" applyFont="1" applyBorder="1" applyAlignment="1">
      <alignment horizontal="center" vertical="center"/>
    </xf>
    <xf numFmtId="165" fontId="36" fillId="0" borderId="20" xfId="0" applyNumberFormat="1" applyFont="1" applyBorder="1" applyAlignment="1">
      <alignment horizontal="right" vertical="center"/>
    </xf>
    <xf numFmtId="2" fontId="36" fillId="0" borderId="20" xfId="0" applyNumberFormat="1" applyFont="1" applyBorder="1" applyAlignment="1">
      <alignment horizontal="center" vertical="center"/>
    </xf>
    <xf numFmtId="2" fontId="36" fillId="0" borderId="14" xfId="0" applyNumberFormat="1" applyFont="1" applyBorder="1" applyAlignment="1">
      <alignment horizontal="center" vertical="center"/>
    </xf>
    <xf numFmtId="2" fontId="36" fillId="0" borderId="22" xfId="0" applyNumberFormat="1" applyFont="1" applyBorder="1" applyAlignment="1">
      <alignment horizontal="center" vertical="center"/>
    </xf>
    <xf numFmtId="2" fontId="16" fillId="0" borderId="14" xfId="0" applyNumberFormat="1" applyFont="1" applyBorder="1" applyAlignment="1">
      <alignment horizontal="center" vertical="center"/>
    </xf>
    <xf numFmtId="2" fontId="16" fillId="0" borderId="22" xfId="0" applyNumberFormat="1" applyFont="1" applyBorder="1" applyAlignment="1">
      <alignment horizontal="center" vertical="center"/>
    </xf>
    <xf numFmtId="2" fontId="18" fillId="0" borderId="20" xfId="0" applyNumberFormat="1" applyFont="1" applyBorder="1" applyAlignment="1">
      <alignment horizontal="center" vertical="center"/>
    </xf>
    <xf numFmtId="0" fontId="37" fillId="0" borderId="0" xfId="0" applyFont="1"/>
    <xf numFmtId="0" fontId="38" fillId="0" borderId="0" xfId="0" applyFont="1"/>
    <xf numFmtId="0" fontId="39" fillId="0" borderId="20" xfId="0" applyFont="1" applyBorder="1" applyAlignment="1">
      <alignment horizontal="center" vertical="center"/>
    </xf>
    <xf numFmtId="165" fontId="39" fillId="0" borderId="20" xfId="0" applyNumberFormat="1" applyFont="1" applyBorder="1" applyAlignment="1">
      <alignment horizontal="right" vertical="center"/>
    </xf>
    <xf numFmtId="0" fontId="39" fillId="0" borderId="14" xfId="0" applyFont="1" applyBorder="1" applyAlignment="1">
      <alignment horizontal="center" vertical="center"/>
    </xf>
    <xf numFmtId="0" fontId="39" fillId="0" borderId="22" xfId="0" applyFont="1" applyBorder="1" applyAlignment="1">
      <alignment horizontal="center" vertical="center"/>
    </xf>
    <xf numFmtId="2" fontId="39" fillId="0" borderId="20" xfId="0" applyNumberFormat="1" applyFont="1" applyBorder="1" applyAlignment="1">
      <alignment horizontal="center" vertical="center"/>
    </xf>
    <xf numFmtId="2" fontId="39" fillId="0" borderId="14" xfId="0" applyNumberFormat="1" applyFont="1" applyBorder="1" applyAlignment="1">
      <alignment horizontal="center" vertical="center"/>
    </xf>
    <xf numFmtId="2" fontId="39" fillId="0" borderId="22" xfId="0" applyNumberFormat="1" applyFont="1" applyBorder="1" applyAlignment="1">
      <alignment horizontal="center" vertical="center"/>
    </xf>
    <xf numFmtId="0" fontId="40" fillId="0" borderId="24" xfId="0" applyFont="1" applyBorder="1" applyAlignment="1">
      <alignment horizontal="center" vertical="center"/>
    </xf>
    <xf numFmtId="0" fontId="40" fillId="0" borderId="21" xfId="0" applyFont="1" applyBorder="1" applyAlignment="1">
      <alignment horizontal="center" vertical="center"/>
    </xf>
    <xf numFmtId="2" fontId="16" fillId="0" borderId="26" xfId="0" applyNumberFormat="1" applyFont="1" applyBorder="1" applyAlignment="1">
      <alignment horizontal="center" vertical="center"/>
    </xf>
    <xf numFmtId="0" fontId="39" fillId="0" borderId="21" xfId="0" applyFont="1" applyBorder="1" applyAlignment="1">
      <alignment horizontal="center" vertical="center"/>
    </xf>
    <xf numFmtId="0" fontId="10" fillId="0" borderId="0" xfId="0" applyFont="1"/>
    <xf numFmtId="0" fontId="3" fillId="0" borderId="0" xfId="0" applyFont="1" applyAlignment="1">
      <alignment wrapText="1"/>
    </xf>
    <xf numFmtId="0" fontId="42" fillId="0" borderId="0" xfId="1" applyFont="1" applyAlignment="1" applyProtection="1"/>
    <xf numFmtId="165" fontId="1" fillId="0" borderId="0" xfId="0" applyNumberFormat="1" applyFont="1" applyAlignment="1">
      <alignment horizontal="left"/>
    </xf>
    <xf numFmtId="164" fontId="36" fillId="0" borderId="23" xfId="0" applyNumberFormat="1" applyFont="1" applyBorder="1" applyAlignment="1">
      <alignment horizontal="center" vertical="center"/>
    </xf>
    <xf numFmtId="164" fontId="20" fillId="0" borderId="23" xfId="0" applyNumberFormat="1" applyFont="1" applyBorder="1" applyAlignment="1">
      <alignment horizontal="center" vertical="center"/>
    </xf>
    <xf numFmtId="164" fontId="39" fillId="0" borderId="23" xfId="0" applyNumberFormat="1" applyFont="1" applyBorder="1" applyAlignment="1">
      <alignment horizontal="center" vertical="center"/>
    </xf>
    <xf numFmtId="164" fontId="21" fillId="0" borderId="29" xfId="0" applyNumberFormat="1" applyFont="1" applyBorder="1" applyAlignment="1">
      <alignment horizontal="center" vertical="center"/>
    </xf>
    <xf numFmtId="164" fontId="43" fillId="4" borderId="19" xfId="0" applyNumberFormat="1" applyFont="1" applyFill="1" applyBorder="1" applyAlignment="1">
      <alignment horizontal="center"/>
    </xf>
    <xf numFmtId="0" fontId="36" fillId="0" borderId="14" xfId="0" applyFont="1" applyBorder="1" applyAlignment="1">
      <alignment horizontal="center" vertical="center"/>
    </xf>
    <xf numFmtId="0" fontId="36" fillId="0" borderId="22" xfId="0" applyFont="1" applyBorder="1" applyAlignment="1">
      <alignment horizontal="center" vertical="center"/>
    </xf>
    <xf numFmtId="164" fontId="44" fillId="0" borderId="23" xfId="0" applyNumberFormat="1" applyFont="1" applyBorder="1" applyAlignment="1">
      <alignment horizontal="center" vertical="center"/>
    </xf>
    <xf numFmtId="0" fontId="16" fillId="0" borderId="1" xfId="0" applyFont="1" applyBorder="1" applyAlignment="1">
      <alignment horizontal="center" vertical="center" wrapText="1"/>
    </xf>
    <xf numFmtId="2" fontId="36" fillId="0" borderId="21" xfId="0" applyNumberFormat="1" applyFont="1" applyBorder="1" applyAlignment="1">
      <alignment horizontal="center" vertical="center"/>
    </xf>
    <xf numFmtId="2" fontId="20" fillId="0" borderId="21" xfId="0" applyNumberFormat="1" applyFont="1" applyBorder="1" applyAlignment="1">
      <alignment horizontal="center" vertical="center"/>
    </xf>
    <xf numFmtId="2" fontId="16" fillId="0" borderId="21" xfId="0" applyNumberFormat="1" applyFont="1" applyBorder="1" applyAlignment="1">
      <alignment horizontal="center" vertical="center"/>
    </xf>
    <xf numFmtId="2" fontId="39" fillId="0" borderId="21" xfId="0" applyNumberFormat="1" applyFont="1" applyBorder="1" applyAlignment="1">
      <alignment horizontal="center" vertical="center"/>
    </xf>
    <xf numFmtId="2" fontId="21" fillId="0" borderId="27" xfId="0" applyNumberFormat="1" applyFont="1" applyBorder="1" applyAlignment="1">
      <alignment horizontal="center" vertical="center"/>
    </xf>
    <xf numFmtId="164" fontId="37" fillId="0" borderId="0" xfId="0" applyNumberFormat="1" applyFont="1"/>
    <xf numFmtId="0" fontId="0" fillId="5" borderId="19" xfId="0" applyFill="1" applyBorder="1" applyAlignment="1" applyProtection="1">
      <alignment horizontal="center"/>
      <protection locked="0"/>
    </xf>
    <xf numFmtId="1" fontId="20" fillId="0" borderId="14" xfId="0" applyNumberFormat="1" applyFont="1" applyBorder="1" applyAlignment="1">
      <alignment horizontal="center" vertical="center"/>
    </xf>
    <xf numFmtId="1" fontId="20" fillId="0" borderId="22" xfId="0" applyNumberFormat="1" applyFont="1" applyBorder="1" applyAlignment="1">
      <alignment horizontal="center" vertical="center"/>
    </xf>
    <xf numFmtId="0" fontId="4" fillId="2" borderId="3" xfId="0" applyFont="1" applyFill="1" applyBorder="1" applyAlignment="1">
      <alignment horizontal="center" wrapText="1"/>
    </xf>
    <xf numFmtId="0" fontId="4" fillId="2" borderId="5" xfId="0" applyFont="1" applyFill="1" applyBorder="1" applyAlignment="1">
      <alignment horizontal="center" wrapText="1"/>
    </xf>
    <xf numFmtId="0" fontId="2" fillId="0" borderId="0" xfId="0" applyFont="1" applyAlignment="1">
      <alignment horizontal="right"/>
    </xf>
    <xf numFmtId="0" fontId="44" fillId="0" borderId="22" xfId="0" applyFont="1" applyBorder="1" applyAlignment="1">
      <alignment horizontal="center" vertical="center"/>
    </xf>
    <xf numFmtId="0" fontId="44" fillId="0" borderId="28" xfId="0" applyFont="1" applyBorder="1" applyAlignment="1">
      <alignment horizontal="center" vertical="center"/>
    </xf>
    <xf numFmtId="164" fontId="16" fillId="0" borderId="23" xfId="0" applyNumberFormat="1" applyFont="1" applyBorder="1" applyAlignment="1">
      <alignment horizontal="center" vertical="center"/>
    </xf>
    <xf numFmtId="2" fontId="20" fillId="0" borderId="27" xfId="0" applyNumberFormat="1" applyFont="1" applyBorder="1" applyAlignment="1">
      <alignment horizontal="center" vertical="center"/>
    </xf>
    <xf numFmtId="164" fontId="36" fillId="0" borderId="39" xfId="0" applyNumberFormat="1" applyFont="1" applyBorder="1" applyAlignment="1">
      <alignment horizontal="center" vertical="center"/>
    </xf>
    <xf numFmtId="164" fontId="20" fillId="0" borderId="39" xfId="0" applyNumberFormat="1" applyFont="1" applyBorder="1" applyAlignment="1">
      <alignment horizontal="center" vertical="center"/>
    </xf>
    <xf numFmtId="164" fontId="39" fillId="0" borderId="39" xfId="0" applyNumberFormat="1" applyFont="1" applyBorder="1" applyAlignment="1">
      <alignment horizontal="center" vertical="center"/>
    </xf>
    <xf numFmtId="164" fontId="44" fillId="0" borderId="39" xfId="0" applyNumberFormat="1" applyFont="1" applyBorder="1" applyAlignment="1">
      <alignment horizontal="center" vertical="center"/>
    </xf>
    <xf numFmtId="164" fontId="16" fillId="0" borderId="39" xfId="0" applyNumberFormat="1" applyFont="1" applyBorder="1" applyAlignment="1">
      <alignment horizontal="center" vertical="center"/>
    </xf>
    <xf numFmtId="164" fontId="20" fillId="0" borderId="40" xfId="0" applyNumberFormat="1" applyFont="1" applyBorder="1" applyAlignment="1">
      <alignment horizontal="center" vertical="center"/>
    </xf>
    <xf numFmtId="164" fontId="20" fillId="0" borderId="32" xfId="0" applyNumberFormat="1" applyFont="1" applyBorder="1" applyAlignment="1">
      <alignment horizontal="center" vertical="center"/>
    </xf>
    <xf numFmtId="0" fontId="19" fillId="4" borderId="7" xfId="0" applyFont="1" applyFill="1" applyBorder="1" applyAlignment="1">
      <alignment horizontal="center" vertical="center" wrapText="1"/>
    </xf>
    <xf numFmtId="2" fontId="36" fillId="0" borderId="39" xfId="0" applyNumberFormat="1" applyFont="1" applyBorder="1" applyAlignment="1">
      <alignment horizontal="center" vertical="center"/>
    </xf>
    <xf numFmtId="2" fontId="20" fillId="0" borderId="39" xfId="0" applyNumberFormat="1" applyFont="1" applyBorder="1" applyAlignment="1">
      <alignment horizontal="center" vertical="center"/>
    </xf>
    <xf numFmtId="2" fontId="18" fillId="0" borderId="39" xfId="0" applyNumberFormat="1" applyFont="1" applyBorder="1" applyAlignment="1">
      <alignment horizontal="center" vertical="center"/>
    </xf>
    <xf numFmtId="2" fontId="39" fillId="0" borderId="39" xfId="0" applyNumberFormat="1" applyFont="1" applyBorder="1" applyAlignment="1">
      <alignment horizontal="center" vertical="center"/>
    </xf>
    <xf numFmtId="2" fontId="21" fillId="0" borderId="40" xfId="0" applyNumberFormat="1" applyFont="1" applyBorder="1" applyAlignment="1">
      <alignment horizontal="center" vertical="center"/>
    </xf>
    <xf numFmtId="1" fontId="36" fillId="0" borderId="23" xfId="0" applyNumberFormat="1" applyFont="1" applyBorder="1" applyAlignment="1">
      <alignment horizontal="center" vertical="center"/>
    </xf>
    <xf numFmtId="1" fontId="20" fillId="0" borderId="23" xfId="0" applyNumberFormat="1" applyFont="1" applyBorder="1" applyAlignment="1">
      <alignment horizontal="center" vertical="center"/>
    </xf>
    <xf numFmtId="1" fontId="22" fillId="0" borderId="23" xfId="0" applyNumberFormat="1" applyFont="1" applyBorder="1" applyAlignment="1">
      <alignment horizontal="center" vertical="center"/>
    </xf>
    <xf numFmtId="1" fontId="39" fillId="0" borderId="23" xfId="0" applyNumberFormat="1" applyFont="1" applyBorder="1" applyAlignment="1">
      <alignment horizontal="center" vertical="center"/>
    </xf>
    <xf numFmtId="1" fontId="44" fillId="0" borderId="23" xfId="0" applyNumberFormat="1" applyFont="1" applyBorder="1" applyAlignment="1">
      <alignment horizontal="center" vertical="center"/>
    </xf>
    <xf numFmtId="1" fontId="20" fillId="0" borderId="42" xfId="0" applyNumberFormat="1" applyFont="1" applyBorder="1" applyAlignment="1">
      <alignment horizontal="center" vertical="center"/>
    </xf>
    <xf numFmtId="1" fontId="16" fillId="0" borderId="23" xfId="0" applyNumberFormat="1" applyFont="1" applyBorder="1" applyAlignment="1">
      <alignment horizontal="center" vertical="center"/>
    </xf>
    <xf numFmtId="1" fontId="20" fillId="0" borderId="29" xfId="0" applyNumberFormat="1" applyFont="1" applyBorder="1" applyAlignment="1">
      <alignment horizontal="center" vertical="center"/>
    </xf>
    <xf numFmtId="2" fontId="36" fillId="0" borderId="43" xfId="0" applyNumberFormat="1" applyFont="1" applyBorder="1" applyAlignment="1">
      <alignment horizontal="center" vertical="center"/>
    </xf>
    <xf numFmtId="2" fontId="20" fillId="0" borderId="43" xfId="0" applyNumberFormat="1" applyFont="1" applyBorder="1" applyAlignment="1">
      <alignment horizontal="center" vertical="center"/>
    </xf>
    <xf numFmtId="2" fontId="21" fillId="0" borderId="43" xfId="0" applyNumberFormat="1" applyFont="1" applyBorder="1" applyAlignment="1">
      <alignment horizontal="center" vertical="center"/>
    </xf>
    <xf numFmtId="2" fontId="21" fillId="0" borderId="44" xfId="0" applyNumberFormat="1" applyFont="1" applyBorder="1" applyAlignment="1">
      <alignment horizontal="center" vertical="center"/>
    </xf>
    <xf numFmtId="164" fontId="36" fillId="0" borderId="32" xfId="0" applyNumberFormat="1" applyFont="1" applyBorder="1" applyAlignment="1">
      <alignment horizontal="center" vertical="center"/>
    </xf>
    <xf numFmtId="164" fontId="39" fillId="0" borderId="32" xfId="0" applyNumberFormat="1" applyFont="1" applyBorder="1" applyAlignment="1">
      <alignment horizontal="center" vertical="center"/>
    </xf>
    <xf numFmtId="164" fontId="44" fillId="0" borderId="32" xfId="0" applyNumberFormat="1" applyFont="1" applyBorder="1" applyAlignment="1">
      <alignment horizontal="center" vertical="center"/>
    </xf>
    <xf numFmtId="164" fontId="21" fillId="0" borderId="35" xfId="0" applyNumberFormat="1" applyFont="1" applyBorder="1" applyAlignment="1">
      <alignment horizontal="center" vertical="center"/>
    </xf>
    <xf numFmtId="2" fontId="47" fillId="0" borderId="45" xfId="0" applyNumberFormat="1" applyFont="1" applyBorder="1" applyAlignment="1">
      <alignment horizontal="center" vertical="center"/>
    </xf>
    <xf numFmtId="2" fontId="20" fillId="0" borderId="45" xfId="0" applyNumberFormat="1" applyFont="1" applyBorder="1" applyAlignment="1">
      <alignment horizontal="center" vertical="center"/>
    </xf>
    <xf numFmtId="2" fontId="36" fillId="0" borderId="45" xfId="0" applyNumberFormat="1" applyFont="1" applyBorder="1" applyAlignment="1">
      <alignment horizontal="center" vertical="center"/>
    </xf>
    <xf numFmtId="2" fontId="39" fillId="0" borderId="45" xfId="0" applyNumberFormat="1" applyFont="1" applyBorder="1" applyAlignment="1">
      <alignment horizontal="center" vertical="center"/>
    </xf>
    <xf numFmtId="2" fontId="16" fillId="0" borderId="45" xfId="0" applyNumberFormat="1" applyFont="1" applyBorder="1" applyAlignment="1">
      <alignment horizontal="center" vertical="center"/>
    </xf>
    <xf numFmtId="2" fontId="20" fillId="0" borderId="46" xfId="0" applyNumberFormat="1" applyFont="1" applyBorder="1" applyAlignment="1">
      <alignment horizontal="center" vertical="center"/>
    </xf>
    <xf numFmtId="0" fontId="1" fillId="0" borderId="0" xfId="0" applyFont="1" applyAlignment="1">
      <alignment horizontal="right" vertical="center"/>
    </xf>
    <xf numFmtId="0" fontId="52" fillId="0" borderId="0" xfId="0" applyFont="1"/>
    <xf numFmtId="166" fontId="0" fillId="5" borderId="19" xfId="0" applyNumberFormat="1" applyFill="1" applyBorder="1" applyAlignment="1" applyProtection="1">
      <alignment horizontal="center"/>
      <protection locked="0"/>
    </xf>
    <xf numFmtId="164" fontId="4" fillId="2" borderId="47" xfId="0" applyNumberFormat="1" applyFont="1" applyFill="1" applyBorder="1" applyAlignment="1">
      <alignment horizontal="center"/>
    </xf>
    <xf numFmtId="2" fontId="4" fillId="2" borderId="48" xfId="0" applyNumberFormat="1" applyFont="1" applyFill="1" applyBorder="1" applyAlignment="1">
      <alignment horizontal="center"/>
    </xf>
    <xf numFmtId="164" fontId="0" fillId="0" borderId="19" xfId="0" applyNumberFormat="1" applyBorder="1" applyAlignment="1">
      <alignment horizontal="center" vertical="center"/>
    </xf>
    <xf numFmtId="0" fontId="2" fillId="0" borderId="0" xfId="0" quotePrefix="1" applyFont="1" applyAlignment="1">
      <alignment horizontal="center" vertical="center"/>
    </xf>
    <xf numFmtId="0" fontId="53" fillId="0" borderId="21" xfId="0" applyFont="1" applyBorder="1" applyAlignment="1">
      <alignment horizontal="center" vertical="center"/>
    </xf>
    <xf numFmtId="0" fontId="54" fillId="0" borderId="0" xfId="0" applyFont="1"/>
    <xf numFmtId="0" fontId="53" fillId="0" borderId="24" xfId="0" applyFont="1" applyBorder="1" applyAlignment="1">
      <alignment horizontal="center" vertical="center"/>
    </xf>
    <xf numFmtId="0" fontId="55" fillId="0" borderId="0" xfId="0" applyFont="1"/>
    <xf numFmtId="0" fontId="55" fillId="0" borderId="0" xfId="0" applyFont="1" applyAlignment="1">
      <alignment horizontal="center"/>
    </xf>
    <xf numFmtId="0" fontId="55" fillId="0" borderId="0" xfId="0" applyFont="1" applyAlignment="1">
      <alignment horizontal="left" vertical="center"/>
    </xf>
    <xf numFmtId="2" fontId="36" fillId="0" borderId="37" xfId="0" applyNumberFormat="1" applyFont="1" applyBorder="1" applyAlignment="1">
      <alignment horizontal="center" vertical="center"/>
    </xf>
    <xf numFmtId="2" fontId="20" fillId="0" borderId="37" xfId="0" applyNumberFormat="1" applyFont="1" applyBorder="1" applyAlignment="1">
      <alignment horizontal="center" vertical="center"/>
    </xf>
    <xf numFmtId="2" fontId="39" fillId="0" borderId="37" xfId="0" applyNumberFormat="1" applyFont="1" applyBorder="1" applyAlignment="1">
      <alignment horizontal="center" vertical="center"/>
    </xf>
    <xf numFmtId="2" fontId="21" fillId="0" borderId="37" xfId="0" applyNumberFormat="1" applyFont="1" applyBorder="1" applyAlignment="1">
      <alignment horizontal="center" vertical="center"/>
    </xf>
    <xf numFmtId="2" fontId="21" fillId="0" borderId="38" xfId="0" applyNumberFormat="1" applyFont="1" applyBorder="1" applyAlignment="1">
      <alignment horizontal="center" vertical="center"/>
    </xf>
    <xf numFmtId="164" fontId="36" fillId="0" borderId="49" xfId="0" applyNumberFormat="1" applyFont="1" applyBorder="1" applyAlignment="1">
      <alignment horizontal="center" vertical="center"/>
    </xf>
    <xf numFmtId="164" fontId="20" fillId="0" borderId="49" xfId="0" applyNumberFormat="1" applyFont="1" applyBorder="1" applyAlignment="1">
      <alignment horizontal="center" vertical="center"/>
    </xf>
    <xf numFmtId="164" fontId="39" fillId="0" borderId="49" xfId="0" applyNumberFormat="1" applyFont="1" applyBorder="1" applyAlignment="1">
      <alignment horizontal="center" vertical="center"/>
    </xf>
    <xf numFmtId="164" fontId="44" fillId="0" borderId="49" xfId="0" applyNumberFormat="1" applyFont="1" applyBorder="1" applyAlignment="1">
      <alignment horizontal="center" vertical="center"/>
    </xf>
    <xf numFmtId="164" fontId="16" fillId="0" borderId="49" xfId="0" applyNumberFormat="1" applyFont="1" applyBorder="1" applyAlignment="1">
      <alignment horizontal="center" vertical="center"/>
    </xf>
    <xf numFmtId="164" fontId="20" fillId="0" borderId="50" xfId="0" applyNumberFormat="1" applyFont="1" applyBorder="1" applyAlignment="1">
      <alignment horizontal="center" vertical="center"/>
    </xf>
    <xf numFmtId="2" fontId="36" fillId="0" borderId="11" xfId="0" applyNumberFormat="1" applyFont="1" applyBorder="1" applyAlignment="1">
      <alignment horizontal="center" vertical="center"/>
    </xf>
    <xf numFmtId="2" fontId="20" fillId="0" borderId="11" xfId="0" applyNumberFormat="1" applyFont="1" applyBorder="1" applyAlignment="1">
      <alignment horizontal="center" vertical="center"/>
    </xf>
    <xf numFmtId="2" fontId="39" fillId="0" borderId="11" xfId="0" applyNumberFormat="1" applyFont="1" applyBorder="1" applyAlignment="1">
      <alignment horizontal="center" vertical="center"/>
    </xf>
    <xf numFmtId="2" fontId="44" fillId="0" borderId="11" xfId="0" applyNumberFormat="1" applyFont="1" applyBorder="1" applyAlignment="1">
      <alignment horizontal="center" vertical="center"/>
    </xf>
    <xf numFmtId="2" fontId="16" fillId="0" borderId="11" xfId="0" applyNumberFormat="1" applyFont="1" applyBorder="1" applyAlignment="1">
      <alignment horizontal="center" vertical="center"/>
    </xf>
    <xf numFmtId="2" fontId="44" fillId="0" borderId="37" xfId="0" applyNumberFormat="1" applyFont="1" applyBorder="1" applyAlignment="1">
      <alignment horizontal="center" vertical="center"/>
    </xf>
    <xf numFmtId="2" fontId="16" fillId="0" borderId="37" xfId="0" applyNumberFormat="1" applyFont="1" applyBorder="1" applyAlignment="1">
      <alignment horizontal="center" vertical="center"/>
    </xf>
    <xf numFmtId="0" fontId="4" fillId="2" borderId="9" xfId="0" applyFont="1" applyFill="1" applyBorder="1"/>
    <xf numFmtId="0" fontId="4" fillId="2" borderId="3" xfId="0" applyFont="1" applyFill="1" applyBorder="1"/>
    <xf numFmtId="0" fontId="3" fillId="2" borderId="51" xfId="0" applyFont="1" applyFill="1" applyBorder="1"/>
    <xf numFmtId="0" fontId="0" fillId="2" borderId="3" xfId="0" applyFill="1" applyBorder="1"/>
    <xf numFmtId="0" fontId="4" fillId="2" borderId="4" xfId="0" applyFont="1" applyFill="1" applyBorder="1" applyAlignment="1">
      <alignment horizontal="right"/>
    </xf>
    <xf numFmtId="0" fontId="16" fillId="0" borderId="63" xfId="0" applyFont="1" applyBorder="1" applyAlignment="1">
      <alignment horizontal="center" vertical="center" wrapText="1"/>
    </xf>
    <xf numFmtId="0" fontId="0" fillId="2" borderId="5" xfId="0" applyFill="1" applyBorder="1"/>
    <xf numFmtId="2" fontId="20" fillId="0" borderId="16" xfId="0" applyNumberFormat="1" applyFont="1" applyBorder="1" applyAlignment="1">
      <alignment horizontal="center" vertical="center"/>
    </xf>
    <xf numFmtId="2" fontId="20" fillId="0" borderId="38" xfId="0" applyNumberFormat="1" applyFont="1" applyBorder="1" applyAlignment="1">
      <alignment horizontal="center" vertical="center"/>
    </xf>
    <xf numFmtId="1" fontId="45" fillId="0" borderId="23" xfId="0" applyNumberFormat="1" applyFont="1" applyBorder="1" applyAlignment="1">
      <alignment horizontal="center" vertical="center"/>
    </xf>
    <xf numFmtId="2" fontId="20" fillId="0" borderId="57" xfId="0" applyNumberFormat="1" applyFont="1" applyBorder="1" applyAlignment="1">
      <alignment horizontal="center" vertical="center"/>
    </xf>
    <xf numFmtId="2" fontId="20" fillId="0" borderId="58" xfId="0" applyNumberFormat="1" applyFont="1" applyBorder="1" applyAlignment="1">
      <alignment horizontal="center" vertical="center"/>
    </xf>
    <xf numFmtId="2" fontId="45" fillId="0" borderId="11" xfId="0" applyNumberFormat="1" applyFont="1" applyBorder="1" applyAlignment="1">
      <alignment horizontal="center" vertical="center"/>
    </xf>
    <xf numFmtId="2" fontId="45" fillId="0" borderId="37" xfId="0" applyNumberFormat="1" applyFont="1" applyBorder="1" applyAlignment="1">
      <alignment horizontal="center" vertical="center"/>
    </xf>
    <xf numFmtId="164" fontId="20" fillId="0" borderId="59" xfId="0" applyNumberFormat="1" applyFont="1" applyBorder="1" applyAlignment="1">
      <alignment horizontal="center" vertical="center"/>
    </xf>
    <xf numFmtId="164" fontId="45" fillId="0" borderId="39" xfId="0" applyNumberFormat="1" applyFont="1" applyBorder="1" applyAlignment="1">
      <alignment horizontal="center" vertical="center"/>
    </xf>
    <xf numFmtId="164" fontId="20" fillId="0" borderId="60" xfId="0" applyNumberFormat="1" applyFont="1" applyBorder="1" applyAlignment="1">
      <alignment horizontal="center" vertical="center"/>
    </xf>
    <xf numFmtId="164" fontId="45" fillId="0" borderId="49" xfId="0" applyNumberFormat="1" applyFont="1" applyBorder="1" applyAlignment="1">
      <alignment horizontal="center" vertical="center"/>
    </xf>
    <xf numFmtId="2" fontId="20" fillId="0" borderId="53" xfId="0" applyNumberFormat="1" applyFont="1" applyBorder="1" applyAlignment="1">
      <alignment horizontal="center" vertical="center"/>
    </xf>
    <xf numFmtId="2" fontId="45" fillId="0" borderId="21" xfId="0" applyNumberFormat="1" applyFont="1" applyBorder="1" applyAlignment="1">
      <alignment horizontal="center" vertical="center"/>
    </xf>
    <xf numFmtId="164" fontId="20" fillId="0" borderId="42" xfId="0" applyNumberFormat="1" applyFont="1" applyBorder="1" applyAlignment="1">
      <alignment horizontal="center" vertical="center"/>
    </xf>
    <xf numFmtId="164" fontId="45" fillId="0" borderId="23" xfId="0" applyNumberFormat="1" applyFont="1" applyBorder="1" applyAlignment="1">
      <alignment horizontal="center" vertical="center"/>
    </xf>
    <xf numFmtId="2" fontId="44" fillId="0" borderId="61" xfId="0" applyNumberFormat="1" applyFont="1" applyBorder="1" applyAlignment="1">
      <alignment horizontal="center" vertical="center"/>
    </xf>
    <xf numFmtId="164" fontId="16" fillId="0" borderId="62" xfId="0" applyNumberFormat="1" applyFont="1" applyBorder="1" applyAlignment="1">
      <alignment horizontal="center" vertical="center"/>
    </xf>
    <xf numFmtId="164" fontId="16" fillId="0" borderId="42" xfId="0" applyNumberFormat="1" applyFont="1" applyBorder="1" applyAlignment="1">
      <alignment horizontal="center" vertical="center"/>
    </xf>
    <xf numFmtId="2" fontId="44" fillId="0" borderId="52" xfId="0" applyNumberFormat="1" applyFont="1" applyBorder="1" applyAlignment="1">
      <alignment horizontal="center" vertical="center"/>
    </xf>
    <xf numFmtId="2" fontId="16" fillId="0" borderId="52" xfId="0" applyNumberFormat="1" applyFont="1" applyBorder="1" applyAlignment="1">
      <alignment horizontal="center" vertical="center"/>
    </xf>
    <xf numFmtId="2" fontId="16" fillId="0" borderId="59" xfId="0" applyNumberFormat="1" applyFont="1" applyBorder="1" applyAlignment="1">
      <alignment horizontal="center" vertical="center"/>
    </xf>
    <xf numFmtId="0" fontId="20" fillId="6" borderId="52" xfId="0" applyFont="1" applyFill="1" applyBorder="1" applyAlignment="1">
      <alignment horizontal="center" vertical="center"/>
    </xf>
    <xf numFmtId="0" fontId="20" fillId="6" borderId="53" xfId="0" applyFont="1" applyFill="1" applyBorder="1" applyAlignment="1">
      <alignment horizontal="center" vertical="center"/>
    </xf>
    <xf numFmtId="165" fontId="20" fillId="6" borderId="52" xfId="0" applyNumberFormat="1" applyFont="1" applyFill="1" applyBorder="1" applyAlignment="1">
      <alignment horizontal="right" vertical="center"/>
    </xf>
    <xf numFmtId="0" fontId="16" fillId="6" borderId="54" xfId="0" applyFont="1" applyFill="1" applyBorder="1" applyAlignment="1">
      <alignment horizontal="center" vertical="center"/>
    </xf>
    <xf numFmtId="0" fontId="16" fillId="6" borderId="55" xfId="0" applyFont="1" applyFill="1" applyBorder="1" applyAlignment="1">
      <alignment horizontal="center" vertical="center"/>
    </xf>
    <xf numFmtId="2" fontId="16" fillId="6" borderId="54" xfId="0" applyNumberFormat="1" applyFont="1" applyFill="1" applyBorder="1" applyAlignment="1">
      <alignment horizontal="center" vertical="center"/>
    </xf>
    <xf numFmtId="2" fontId="20" fillId="6" borderId="54" xfId="0" applyNumberFormat="1" applyFont="1" applyFill="1" applyBorder="1" applyAlignment="1">
      <alignment horizontal="center" vertical="center"/>
    </xf>
    <xf numFmtId="2" fontId="16" fillId="6" borderId="55" xfId="0" applyNumberFormat="1" applyFont="1" applyFill="1" applyBorder="1" applyAlignment="1">
      <alignment horizontal="center" vertical="center"/>
    </xf>
    <xf numFmtId="2" fontId="20" fillId="6" borderId="52" xfId="0" applyNumberFormat="1" applyFont="1" applyFill="1" applyBorder="1" applyAlignment="1">
      <alignment horizontal="center" vertical="center"/>
    </xf>
    <xf numFmtId="0" fontId="4" fillId="0" borderId="0" xfId="0" applyFont="1" applyAlignment="1">
      <alignment horizontal="center" wrapText="1"/>
    </xf>
    <xf numFmtId="0" fontId="20" fillId="0" borderId="0" xfId="0" applyFont="1" applyBorder="1" applyAlignment="1">
      <alignment horizontal="center" vertical="center"/>
    </xf>
    <xf numFmtId="2" fontId="16" fillId="0" borderId="57" xfId="0" applyNumberFormat="1" applyFont="1" applyBorder="1" applyAlignment="1">
      <alignment horizontal="center" vertical="center"/>
    </xf>
    <xf numFmtId="2" fontId="45" fillId="0" borderId="39" xfId="0" applyNumberFormat="1" applyFont="1" applyBorder="1" applyAlignment="1">
      <alignment horizontal="center" vertical="center"/>
    </xf>
    <xf numFmtId="2" fontId="45" fillId="0" borderId="20" xfId="0" applyNumberFormat="1" applyFont="1" applyBorder="1" applyAlignment="1">
      <alignment horizontal="center" vertical="center"/>
    </xf>
    <xf numFmtId="14" fontId="1" fillId="0" borderId="0" xfId="0" applyNumberFormat="1" applyFont="1" applyFill="1" applyAlignment="1">
      <alignment horizontal="left"/>
    </xf>
    <xf numFmtId="2" fontId="45" fillId="0" borderId="43" xfId="0" applyNumberFormat="1" applyFont="1" applyBorder="1" applyAlignment="1">
      <alignment horizontal="center" vertical="center"/>
    </xf>
    <xf numFmtId="164" fontId="45" fillId="0" borderId="32" xfId="0" applyNumberFormat="1" applyFont="1" applyBorder="1" applyAlignment="1">
      <alignment horizontal="center" vertical="center"/>
    </xf>
    <xf numFmtId="0" fontId="48" fillId="7" borderId="41" xfId="0" applyFont="1" applyFill="1" applyBorder="1" applyAlignment="1">
      <alignment horizontal="center" vertical="center" wrapText="1"/>
    </xf>
    <xf numFmtId="0" fontId="48" fillId="7" borderId="64" xfId="0" applyFont="1" applyFill="1" applyBorder="1" applyAlignment="1">
      <alignment horizontal="center" vertical="center" wrapText="1"/>
    </xf>
    <xf numFmtId="0" fontId="19" fillId="8" borderId="41" xfId="0" applyFont="1" applyFill="1" applyBorder="1" applyAlignment="1">
      <alignment horizontal="center" vertical="center" wrapText="1"/>
    </xf>
    <xf numFmtId="0" fontId="57" fillId="8" borderId="66" xfId="0" applyFont="1" applyFill="1" applyBorder="1" applyAlignment="1">
      <alignment horizontal="center" vertical="center"/>
    </xf>
    <xf numFmtId="0" fontId="57" fillId="8" borderId="25" xfId="0" applyFont="1" applyFill="1" applyBorder="1" applyAlignment="1">
      <alignment horizontal="center" vertical="center"/>
    </xf>
    <xf numFmtId="49" fontId="23" fillId="8" borderId="67" xfId="0" applyNumberFormat="1" applyFont="1" applyFill="1" applyBorder="1" applyAlignment="1">
      <alignment horizontal="center" vertical="center"/>
    </xf>
    <xf numFmtId="0" fontId="16" fillId="10" borderId="7" xfId="0" applyFont="1" applyFill="1" applyBorder="1" applyAlignment="1">
      <alignment horizontal="center" vertical="center" wrapText="1"/>
    </xf>
    <xf numFmtId="0" fontId="16" fillId="10" borderId="19" xfId="0" applyFont="1" applyFill="1" applyBorder="1" applyAlignment="1">
      <alignment horizontal="center" vertical="center" wrapText="1"/>
    </xf>
    <xf numFmtId="0" fontId="50" fillId="9" borderId="65" xfId="0" applyFont="1" applyFill="1" applyBorder="1" applyAlignment="1">
      <alignment horizontal="center" vertical="center" wrapText="1"/>
    </xf>
    <xf numFmtId="0" fontId="16" fillId="7" borderId="17" xfId="0" applyFont="1" applyFill="1" applyBorder="1" applyAlignment="1">
      <alignment horizontal="center" vertical="center" wrapText="1"/>
    </xf>
    <xf numFmtId="0" fontId="16" fillId="7" borderId="18" xfId="0" applyFont="1" applyFill="1" applyBorder="1" applyAlignment="1">
      <alignment horizontal="center" vertical="center" wrapText="1"/>
    </xf>
    <xf numFmtId="0" fontId="16" fillId="7" borderId="19" xfId="0" applyFont="1" applyFill="1" applyBorder="1" applyAlignment="1">
      <alignment horizontal="center" vertical="center" wrapText="1"/>
    </xf>
    <xf numFmtId="0" fontId="16" fillId="0" borderId="68" xfId="0" applyFont="1" applyBorder="1" applyAlignment="1">
      <alignment horizontal="center" vertical="center" wrapText="1"/>
    </xf>
    <xf numFmtId="0" fontId="16" fillId="0" borderId="69" xfId="0" applyFont="1" applyBorder="1" applyAlignment="1">
      <alignment horizontal="center" vertical="center" wrapText="1"/>
    </xf>
    <xf numFmtId="0" fontId="49" fillId="9" borderId="17" xfId="0" applyFont="1" applyFill="1" applyBorder="1" applyAlignment="1">
      <alignment horizontal="center" vertical="center" wrapText="1"/>
    </xf>
    <xf numFmtId="0" fontId="49" fillId="9" borderId="18" xfId="0" applyFont="1" applyFill="1" applyBorder="1" applyAlignment="1">
      <alignment horizontal="center" vertical="center" wrapText="1"/>
    </xf>
    <xf numFmtId="2" fontId="16" fillId="0" borderId="56" xfId="0" applyNumberFormat="1" applyFont="1" applyBorder="1" applyAlignment="1">
      <alignment horizontal="center" vertical="center"/>
    </xf>
    <xf numFmtId="0" fontId="16" fillId="10" borderId="17" xfId="0" applyFont="1" applyFill="1" applyBorder="1" applyAlignment="1">
      <alignment horizontal="center" vertical="center" wrapText="1"/>
    </xf>
    <xf numFmtId="0" fontId="16" fillId="10" borderId="18" xfId="0" applyFont="1" applyFill="1" applyBorder="1" applyAlignment="1">
      <alignment horizontal="center" vertical="center" wrapText="1"/>
    </xf>
  </cellXfs>
  <cellStyles count="2">
    <cellStyle name="Hyperlink" xfId="1" builtinId="8"/>
    <cellStyle name="Normal" xfId="0" builtinId="0"/>
  </cellStyles>
  <dxfs count="262">
    <dxf>
      <fill>
        <patternFill>
          <bgColor indexed="41"/>
        </patternFill>
      </fill>
    </dxf>
    <dxf>
      <fill>
        <patternFill>
          <bgColor indexed="15"/>
        </patternFill>
      </fill>
    </dxf>
    <dxf>
      <fill>
        <patternFill>
          <bgColor indexed="49"/>
        </patternFill>
      </fill>
    </dxf>
    <dxf>
      <fill>
        <patternFill>
          <bgColor indexed="41"/>
        </patternFill>
      </fill>
    </dxf>
    <dxf>
      <fill>
        <patternFill>
          <bgColor indexed="49"/>
        </patternFill>
      </fill>
    </dxf>
    <dxf>
      <fill>
        <patternFill>
          <bgColor indexed="41"/>
        </patternFill>
      </fill>
    </dxf>
    <dxf>
      <fill>
        <patternFill>
          <bgColor indexed="49"/>
        </patternFill>
      </fill>
    </dxf>
    <dxf>
      <fill>
        <patternFill>
          <bgColor indexed="49"/>
        </patternFill>
      </fill>
    </dxf>
    <dxf>
      <fill>
        <patternFill>
          <bgColor indexed="49"/>
        </patternFill>
      </fill>
    </dxf>
    <dxf>
      <fill>
        <patternFill>
          <bgColor indexed="41"/>
        </patternFill>
      </fill>
    </dxf>
    <dxf>
      <fill>
        <patternFill>
          <bgColor indexed="49"/>
        </patternFill>
      </fill>
    </dxf>
    <dxf>
      <fill>
        <patternFill>
          <bgColor indexed="41"/>
        </patternFill>
      </fill>
    </dxf>
    <dxf>
      <fill>
        <patternFill>
          <bgColor indexed="49"/>
        </patternFill>
      </fill>
    </dxf>
    <dxf>
      <fill>
        <patternFill>
          <bgColor indexed="41"/>
        </patternFill>
      </fill>
    </dxf>
    <dxf>
      <fill>
        <patternFill>
          <bgColor indexed="49"/>
        </patternFill>
      </fill>
    </dxf>
    <dxf>
      <fill>
        <patternFill>
          <bgColor indexed="41"/>
        </patternFill>
      </fill>
    </dxf>
    <dxf>
      <fill>
        <patternFill>
          <bgColor indexed="49"/>
        </patternFill>
      </fill>
    </dxf>
    <dxf>
      <fill>
        <patternFill>
          <bgColor indexed="49"/>
        </patternFill>
      </fill>
    </dxf>
    <dxf>
      <fill>
        <patternFill>
          <bgColor indexed="41"/>
        </patternFill>
      </fill>
    </dxf>
    <dxf>
      <fill>
        <patternFill>
          <bgColor indexed="49"/>
        </patternFill>
      </fill>
    </dxf>
    <dxf>
      <fill>
        <patternFill>
          <bgColor indexed="41"/>
        </patternFill>
      </fill>
    </dxf>
    <dxf>
      <fill>
        <patternFill>
          <bgColor indexed="49"/>
        </patternFill>
      </fill>
    </dxf>
    <dxf>
      <fill>
        <patternFill>
          <bgColor indexed="41"/>
        </patternFill>
      </fill>
    </dxf>
    <dxf>
      <fill>
        <patternFill>
          <bgColor indexed="49"/>
        </patternFill>
      </fill>
    </dxf>
    <dxf>
      <fill>
        <patternFill>
          <bgColor indexed="41"/>
        </patternFill>
      </fill>
    </dxf>
    <dxf>
      <fill>
        <patternFill>
          <bgColor indexed="49"/>
        </patternFill>
      </fill>
    </dxf>
    <dxf>
      <fill>
        <patternFill>
          <bgColor indexed="41"/>
        </patternFill>
      </fill>
    </dxf>
    <dxf>
      <fill>
        <patternFill>
          <bgColor indexed="49"/>
        </patternFill>
      </fill>
    </dxf>
    <dxf>
      <fill>
        <patternFill>
          <bgColor indexed="41"/>
        </patternFill>
      </fill>
    </dxf>
    <dxf>
      <fill>
        <patternFill>
          <bgColor indexed="49"/>
        </patternFill>
      </fill>
    </dxf>
    <dxf>
      <fill>
        <patternFill>
          <bgColor indexed="41"/>
        </patternFill>
      </fill>
    </dxf>
    <dxf>
      <fill>
        <patternFill>
          <bgColor indexed="49"/>
        </patternFill>
      </fill>
    </dxf>
    <dxf>
      <fill>
        <patternFill>
          <bgColor indexed="41"/>
        </patternFill>
      </fill>
    </dxf>
    <dxf>
      <fill>
        <patternFill>
          <bgColor indexed="49"/>
        </patternFill>
      </fill>
    </dxf>
    <dxf>
      <fill>
        <patternFill>
          <bgColor indexed="41"/>
        </patternFill>
      </fill>
    </dxf>
    <dxf>
      <fill>
        <patternFill>
          <bgColor indexed="49"/>
        </patternFill>
      </fill>
    </dxf>
    <dxf>
      <fill>
        <patternFill>
          <bgColor indexed="41"/>
        </patternFill>
      </fill>
    </dxf>
    <dxf>
      <fill>
        <patternFill>
          <bgColor indexed="41"/>
        </patternFill>
      </fill>
    </dxf>
    <dxf>
      <fill>
        <patternFill>
          <bgColor indexed="49"/>
        </patternFill>
      </fill>
    </dxf>
    <dxf>
      <fill>
        <patternFill>
          <bgColor indexed="49"/>
        </patternFill>
      </fill>
    </dxf>
    <dxf>
      <fill>
        <patternFill>
          <bgColor indexed="41"/>
        </patternFill>
      </fill>
    </dxf>
    <dxf>
      <fill>
        <patternFill>
          <bgColor indexed="49"/>
        </patternFill>
      </fill>
    </dxf>
    <dxf>
      <fill>
        <patternFill>
          <bgColor indexed="41"/>
        </patternFill>
      </fill>
    </dxf>
    <dxf>
      <fill>
        <patternFill>
          <bgColor indexed="49"/>
        </patternFill>
      </fill>
    </dxf>
    <dxf>
      <fill>
        <patternFill>
          <bgColor indexed="41"/>
        </patternFill>
      </fill>
    </dxf>
    <dxf>
      <fill>
        <patternFill>
          <bgColor indexed="49"/>
        </patternFill>
      </fill>
    </dxf>
    <dxf>
      <fill>
        <patternFill>
          <bgColor indexed="41"/>
        </patternFill>
      </fill>
    </dxf>
    <dxf>
      <fill>
        <patternFill>
          <bgColor indexed="49"/>
        </patternFill>
      </fill>
    </dxf>
    <dxf>
      <fill>
        <patternFill>
          <bgColor indexed="41"/>
        </patternFill>
      </fill>
    </dxf>
    <dxf>
      <fill>
        <patternFill>
          <bgColor indexed="49"/>
        </patternFill>
      </fill>
    </dxf>
    <dxf>
      <fill>
        <patternFill>
          <bgColor indexed="41"/>
        </patternFill>
      </fill>
    </dxf>
    <dxf>
      <fill>
        <patternFill>
          <bgColor rgb="FFCCFFFF"/>
        </patternFill>
      </fill>
    </dxf>
    <dxf>
      <fill>
        <patternFill>
          <bgColor rgb="FF33CCCC"/>
        </patternFill>
      </fill>
    </dxf>
    <dxf>
      <fill>
        <patternFill>
          <bgColor rgb="FFCCFFFF"/>
        </patternFill>
      </fill>
    </dxf>
    <dxf>
      <fill>
        <patternFill>
          <bgColor rgb="FF33CCCC"/>
        </patternFill>
      </fill>
    </dxf>
    <dxf>
      <fill>
        <patternFill>
          <bgColor rgb="FFCCFFFF"/>
        </patternFill>
      </fill>
    </dxf>
    <dxf>
      <fill>
        <patternFill>
          <bgColor rgb="FFCCFFFF"/>
        </patternFill>
      </fill>
    </dxf>
    <dxf>
      <fill>
        <patternFill>
          <bgColor rgb="FF33CCCC"/>
        </patternFill>
      </fill>
    </dxf>
    <dxf>
      <fill>
        <patternFill>
          <bgColor rgb="FFCCFFFF"/>
        </patternFill>
      </fill>
    </dxf>
    <dxf>
      <fill>
        <patternFill>
          <bgColor rgb="FF33CCCC"/>
        </patternFill>
      </fill>
    </dxf>
    <dxf>
      <fill>
        <patternFill>
          <bgColor rgb="FFCCFFFF"/>
        </patternFill>
      </fill>
    </dxf>
    <dxf>
      <fill>
        <patternFill>
          <bgColor rgb="FF33CCCC"/>
        </patternFill>
      </fill>
    </dxf>
    <dxf>
      <fill>
        <patternFill>
          <bgColor rgb="FFCCFFFF"/>
        </patternFill>
      </fill>
    </dxf>
    <dxf>
      <fill>
        <patternFill>
          <bgColor rgb="FF33CCCC"/>
        </patternFill>
      </fill>
    </dxf>
    <dxf>
      <fill>
        <patternFill>
          <bgColor rgb="FFCCFFFF"/>
        </patternFill>
      </fill>
    </dxf>
    <dxf>
      <fill>
        <patternFill>
          <bgColor rgb="FF33CCCC"/>
        </patternFill>
      </fill>
    </dxf>
    <dxf>
      <fill>
        <patternFill>
          <bgColor rgb="FFCCFFFF"/>
        </patternFill>
      </fill>
    </dxf>
    <dxf>
      <fill>
        <patternFill>
          <bgColor rgb="FF33CCCC"/>
        </patternFill>
      </fill>
    </dxf>
    <dxf>
      <fill>
        <patternFill>
          <bgColor rgb="FFCCFFFF"/>
        </patternFill>
      </fill>
    </dxf>
    <dxf>
      <fill>
        <patternFill>
          <bgColor rgb="FF33CCCC"/>
        </patternFill>
      </fill>
    </dxf>
    <dxf>
      <fill>
        <patternFill>
          <bgColor rgb="FFCCFFFF"/>
        </patternFill>
      </fill>
    </dxf>
    <dxf>
      <fill>
        <patternFill>
          <bgColor rgb="FF33CCCC"/>
        </patternFill>
      </fill>
    </dxf>
    <dxf>
      <fill>
        <patternFill>
          <bgColor rgb="FFCCFFFF"/>
        </patternFill>
      </fill>
    </dxf>
    <dxf>
      <fill>
        <patternFill>
          <bgColor rgb="FF33CCCC"/>
        </patternFill>
      </fill>
    </dxf>
    <dxf>
      <fill>
        <patternFill>
          <bgColor rgb="FFCCFFFF"/>
        </patternFill>
      </fill>
    </dxf>
    <dxf>
      <fill>
        <patternFill>
          <bgColor rgb="FF33CCCC"/>
        </patternFill>
      </fill>
    </dxf>
    <dxf>
      <fill>
        <patternFill>
          <bgColor rgb="FF33CCCC"/>
        </patternFill>
      </fill>
    </dxf>
    <dxf>
      <fill>
        <patternFill>
          <bgColor rgb="FFCCFFFF"/>
        </patternFill>
      </fill>
    </dxf>
    <dxf>
      <fill>
        <patternFill>
          <bgColor rgb="FF33CCCC"/>
        </patternFill>
      </fill>
    </dxf>
    <dxf>
      <fill>
        <patternFill>
          <bgColor rgb="FFCCFFFF"/>
        </patternFill>
      </fill>
    </dxf>
    <dxf>
      <fill>
        <patternFill>
          <bgColor rgb="FF33CCCC"/>
        </patternFill>
      </fill>
    </dxf>
    <dxf>
      <fill>
        <patternFill>
          <bgColor rgb="FFCCFFFF"/>
        </patternFill>
      </fill>
    </dxf>
    <dxf>
      <fill>
        <patternFill>
          <bgColor rgb="FF33CCCC"/>
        </patternFill>
      </fill>
    </dxf>
    <dxf>
      <fill>
        <patternFill>
          <bgColor rgb="FFCCFFFF"/>
        </patternFill>
      </fill>
    </dxf>
    <dxf>
      <fill>
        <patternFill>
          <bgColor rgb="FF33CCCC"/>
        </patternFill>
      </fill>
    </dxf>
    <dxf>
      <fill>
        <patternFill>
          <bgColor rgb="FFCCFFFF"/>
        </patternFill>
      </fill>
    </dxf>
    <dxf>
      <fill>
        <patternFill>
          <bgColor rgb="FFCCFFFF"/>
        </patternFill>
      </fill>
    </dxf>
    <dxf>
      <fill>
        <patternFill>
          <bgColor rgb="FF33CCCC"/>
        </patternFill>
      </fill>
    </dxf>
    <dxf>
      <fill>
        <patternFill>
          <bgColor rgb="FFCCFFFF"/>
        </patternFill>
      </fill>
    </dxf>
    <dxf>
      <fill>
        <patternFill>
          <bgColor rgb="FF33CCCC"/>
        </patternFill>
      </fill>
    </dxf>
    <dxf>
      <fill>
        <patternFill>
          <bgColor rgb="FFCCFFFF"/>
        </patternFill>
      </fill>
    </dxf>
    <dxf>
      <fill>
        <patternFill>
          <bgColor rgb="FF33CCCC"/>
        </patternFill>
      </fill>
    </dxf>
    <dxf>
      <fill>
        <patternFill>
          <bgColor rgb="FFCCFFFF"/>
        </patternFill>
      </fill>
    </dxf>
    <dxf>
      <fill>
        <patternFill>
          <bgColor rgb="FF33CCCC"/>
        </patternFill>
      </fill>
    </dxf>
    <dxf>
      <fill>
        <patternFill>
          <bgColor indexed="41"/>
        </patternFill>
      </fill>
    </dxf>
    <dxf>
      <fill>
        <patternFill>
          <bgColor indexed="49"/>
        </patternFill>
      </fill>
    </dxf>
    <dxf>
      <fill>
        <patternFill>
          <bgColor indexed="41"/>
        </patternFill>
      </fill>
    </dxf>
    <dxf>
      <fill>
        <patternFill>
          <bgColor indexed="49"/>
        </patternFill>
      </fill>
    </dxf>
    <dxf>
      <fill>
        <patternFill>
          <bgColor indexed="41"/>
        </patternFill>
      </fill>
    </dxf>
    <dxf>
      <fill>
        <patternFill>
          <bgColor indexed="41"/>
        </patternFill>
      </fill>
    </dxf>
    <dxf>
      <fill>
        <patternFill>
          <bgColor indexed="49"/>
        </patternFill>
      </fill>
    </dxf>
    <dxf>
      <fill>
        <patternFill>
          <bgColor indexed="41"/>
        </patternFill>
      </fill>
    </dxf>
    <dxf>
      <fill>
        <patternFill>
          <bgColor indexed="49"/>
        </patternFill>
      </fill>
    </dxf>
    <dxf>
      <fill>
        <patternFill>
          <bgColor indexed="41"/>
        </patternFill>
      </fill>
    </dxf>
    <dxf>
      <fill>
        <patternFill>
          <bgColor indexed="49"/>
        </patternFill>
      </fill>
    </dxf>
    <dxf>
      <fill>
        <patternFill>
          <bgColor indexed="41"/>
        </patternFill>
      </fill>
    </dxf>
    <dxf>
      <fill>
        <patternFill>
          <bgColor indexed="49"/>
        </patternFill>
      </fill>
    </dxf>
    <dxf>
      <fill>
        <patternFill>
          <bgColor indexed="41"/>
        </patternFill>
      </fill>
    </dxf>
    <dxf>
      <fill>
        <patternFill>
          <bgColor indexed="49"/>
        </patternFill>
      </fill>
    </dxf>
    <dxf>
      <fill>
        <patternFill>
          <bgColor indexed="41"/>
        </patternFill>
      </fill>
    </dxf>
    <dxf>
      <fill>
        <patternFill>
          <bgColor indexed="49"/>
        </patternFill>
      </fill>
    </dxf>
    <dxf>
      <fill>
        <patternFill>
          <bgColor indexed="41"/>
        </patternFill>
      </fill>
    </dxf>
    <dxf>
      <fill>
        <patternFill>
          <bgColor indexed="49"/>
        </patternFill>
      </fill>
    </dxf>
    <dxf>
      <fill>
        <patternFill>
          <bgColor indexed="41"/>
        </patternFill>
      </fill>
    </dxf>
    <dxf>
      <fill>
        <patternFill>
          <bgColor indexed="49"/>
        </patternFill>
      </fill>
    </dxf>
    <dxf>
      <fill>
        <patternFill>
          <bgColor indexed="41"/>
        </patternFill>
      </fill>
    </dxf>
    <dxf>
      <fill>
        <patternFill>
          <bgColor indexed="49"/>
        </patternFill>
      </fill>
    </dxf>
    <dxf>
      <fill>
        <patternFill>
          <bgColor indexed="41"/>
        </patternFill>
      </fill>
    </dxf>
    <dxf>
      <fill>
        <patternFill>
          <bgColor indexed="49"/>
        </patternFill>
      </fill>
    </dxf>
    <dxf>
      <fill>
        <patternFill>
          <bgColor indexed="49"/>
        </patternFill>
      </fill>
    </dxf>
    <dxf>
      <fill>
        <patternFill>
          <bgColor indexed="41"/>
        </patternFill>
      </fill>
    </dxf>
    <dxf>
      <fill>
        <patternFill>
          <bgColor indexed="49"/>
        </patternFill>
      </fill>
    </dxf>
    <dxf>
      <fill>
        <patternFill>
          <bgColor indexed="41"/>
        </patternFill>
      </fill>
    </dxf>
    <dxf>
      <fill>
        <patternFill>
          <bgColor indexed="49"/>
        </patternFill>
      </fill>
    </dxf>
    <dxf>
      <fill>
        <patternFill>
          <bgColor indexed="41"/>
        </patternFill>
      </fill>
    </dxf>
    <dxf>
      <fill>
        <patternFill>
          <bgColor indexed="49"/>
        </patternFill>
      </fill>
    </dxf>
    <dxf>
      <fill>
        <patternFill>
          <bgColor indexed="41"/>
        </patternFill>
      </fill>
    </dxf>
    <dxf>
      <fill>
        <patternFill>
          <bgColor indexed="49"/>
        </patternFill>
      </fill>
    </dxf>
    <dxf>
      <fill>
        <patternFill>
          <bgColor indexed="41"/>
        </patternFill>
      </fill>
    </dxf>
    <dxf>
      <fill>
        <patternFill>
          <bgColor indexed="41"/>
        </patternFill>
      </fill>
    </dxf>
    <dxf>
      <fill>
        <patternFill>
          <bgColor indexed="49"/>
        </patternFill>
      </fill>
    </dxf>
    <dxf>
      <fill>
        <patternFill>
          <bgColor indexed="41"/>
        </patternFill>
      </fill>
    </dxf>
    <dxf>
      <fill>
        <patternFill>
          <bgColor indexed="49"/>
        </patternFill>
      </fill>
    </dxf>
    <dxf>
      <fill>
        <patternFill>
          <bgColor indexed="41"/>
        </patternFill>
      </fill>
    </dxf>
    <dxf>
      <fill>
        <patternFill>
          <bgColor indexed="49"/>
        </patternFill>
      </fill>
    </dxf>
    <dxf>
      <fill>
        <patternFill>
          <bgColor indexed="41"/>
        </patternFill>
      </fill>
    </dxf>
    <dxf>
      <fill>
        <patternFill>
          <bgColor indexed="49"/>
        </patternFill>
      </fill>
    </dxf>
    <dxf>
      <fill>
        <patternFill>
          <bgColor indexed="41"/>
        </patternFill>
      </fill>
    </dxf>
    <dxf>
      <fill>
        <patternFill>
          <bgColor indexed="49"/>
        </patternFill>
      </fill>
    </dxf>
    <dxf>
      <fill>
        <patternFill>
          <bgColor indexed="41"/>
        </patternFill>
      </fill>
    </dxf>
    <dxf>
      <fill>
        <patternFill>
          <bgColor indexed="41"/>
        </patternFill>
      </fill>
    </dxf>
    <dxf>
      <fill>
        <patternFill>
          <bgColor indexed="49"/>
        </patternFill>
      </fill>
    </dxf>
    <dxf>
      <fill>
        <patternFill>
          <bgColor indexed="41"/>
        </patternFill>
      </fill>
    </dxf>
    <dxf>
      <fill>
        <patternFill>
          <bgColor indexed="49"/>
        </patternFill>
      </fill>
    </dxf>
    <dxf>
      <fill>
        <patternFill>
          <bgColor indexed="41"/>
        </patternFill>
      </fill>
    </dxf>
    <dxf>
      <fill>
        <patternFill>
          <bgColor indexed="49"/>
        </patternFill>
      </fill>
    </dxf>
    <dxf>
      <fill>
        <patternFill>
          <bgColor indexed="41"/>
        </patternFill>
      </fill>
    </dxf>
    <dxf>
      <fill>
        <patternFill>
          <bgColor indexed="49"/>
        </patternFill>
      </fill>
    </dxf>
    <dxf>
      <fill>
        <patternFill>
          <bgColor indexed="41"/>
        </patternFill>
      </fill>
    </dxf>
    <dxf>
      <fill>
        <patternFill>
          <bgColor indexed="49"/>
        </patternFill>
      </fill>
    </dxf>
    <dxf>
      <fill>
        <patternFill>
          <bgColor indexed="41"/>
        </patternFill>
      </fill>
    </dxf>
    <dxf>
      <fill>
        <patternFill>
          <bgColor indexed="49"/>
        </patternFill>
      </fill>
    </dxf>
    <dxf>
      <fill>
        <patternFill>
          <bgColor indexed="41"/>
        </patternFill>
      </fill>
    </dxf>
    <dxf>
      <fill>
        <patternFill>
          <bgColor indexed="49"/>
        </patternFill>
      </fill>
    </dxf>
    <dxf>
      <fill>
        <patternFill>
          <bgColor indexed="41"/>
        </patternFill>
      </fill>
    </dxf>
    <dxf>
      <fill>
        <patternFill>
          <bgColor indexed="49"/>
        </patternFill>
      </fill>
    </dxf>
    <dxf>
      <fill>
        <patternFill>
          <bgColor indexed="41"/>
        </patternFill>
      </fill>
    </dxf>
    <dxf>
      <fill>
        <patternFill>
          <bgColor indexed="49"/>
        </patternFill>
      </fill>
    </dxf>
    <dxf>
      <fill>
        <patternFill>
          <bgColor indexed="41"/>
        </patternFill>
      </fill>
    </dxf>
    <dxf>
      <fill>
        <patternFill>
          <bgColor indexed="49"/>
        </patternFill>
      </fill>
    </dxf>
    <dxf>
      <fill>
        <patternFill>
          <bgColor indexed="49"/>
        </patternFill>
      </fill>
    </dxf>
    <dxf>
      <fill>
        <patternFill>
          <bgColor indexed="41"/>
        </patternFill>
      </fill>
    </dxf>
    <dxf>
      <fill>
        <patternFill>
          <bgColor indexed="49"/>
        </patternFill>
      </fill>
    </dxf>
    <dxf>
      <fill>
        <patternFill>
          <bgColor indexed="41"/>
        </patternFill>
      </fill>
    </dxf>
    <dxf>
      <fill>
        <patternFill>
          <bgColor indexed="49"/>
        </patternFill>
      </fill>
    </dxf>
    <dxf>
      <fill>
        <patternFill>
          <bgColor indexed="41"/>
        </patternFill>
      </fill>
    </dxf>
    <dxf>
      <fill>
        <patternFill>
          <bgColor indexed="49"/>
        </patternFill>
      </fill>
    </dxf>
    <dxf>
      <fill>
        <patternFill>
          <bgColor indexed="41"/>
        </patternFill>
      </fill>
    </dxf>
    <dxf>
      <fill>
        <patternFill>
          <bgColor indexed="49"/>
        </patternFill>
      </fill>
    </dxf>
    <dxf>
      <fill>
        <patternFill>
          <bgColor indexed="41"/>
        </patternFill>
      </fill>
    </dxf>
    <dxf>
      <fill>
        <patternFill>
          <bgColor indexed="41"/>
        </patternFill>
      </fill>
    </dxf>
    <dxf>
      <fill>
        <patternFill>
          <bgColor indexed="49"/>
        </patternFill>
      </fill>
    </dxf>
    <dxf>
      <fill>
        <patternFill>
          <bgColor indexed="41"/>
        </patternFill>
      </fill>
    </dxf>
    <dxf>
      <fill>
        <patternFill>
          <bgColor indexed="49"/>
        </patternFill>
      </fill>
    </dxf>
    <dxf>
      <fill>
        <patternFill>
          <bgColor indexed="41"/>
        </patternFill>
      </fill>
    </dxf>
    <dxf>
      <fill>
        <patternFill>
          <bgColor indexed="49"/>
        </patternFill>
      </fill>
    </dxf>
    <dxf>
      <fill>
        <patternFill>
          <bgColor indexed="41"/>
        </patternFill>
      </fill>
    </dxf>
    <dxf>
      <fill>
        <patternFill>
          <bgColor indexed="49"/>
        </patternFill>
      </fill>
    </dxf>
    <dxf>
      <fill>
        <patternFill>
          <bgColor indexed="41"/>
        </patternFill>
      </fill>
    </dxf>
    <dxf>
      <fill>
        <patternFill>
          <bgColor indexed="49"/>
        </patternFill>
      </fill>
    </dxf>
    <dxf>
      <fill>
        <patternFill>
          <bgColor indexed="41"/>
        </patternFill>
      </fill>
    </dxf>
    <dxf>
      <fill>
        <patternFill>
          <bgColor indexed="41"/>
        </patternFill>
      </fill>
    </dxf>
    <dxf>
      <fill>
        <patternFill>
          <bgColor indexed="49"/>
        </patternFill>
      </fill>
    </dxf>
    <dxf>
      <fill>
        <patternFill>
          <bgColor indexed="41"/>
        </patternFill>
      </fill>
    </dxf>
    <dxf>
      <fill>
        <patternFill>
          <bgColor indexed="49"/>
        </patternFill>
      </fill>
    </dxf>
    <dxf>
      <fill>
        <patternFill>
          <bgColor indexed="41"/>
        </patternFill>
      </fill>
    </dxf>
    <dxf>
      <fill>
        <patternFill>
          <bgColor indexed="49"/>
        </patternFill>
      </fill>
    </dxf>
    <dxf>
      <fill>
        <patternFill>
          <bgColor indexed="41"/>
        </patternFill>
      </fill>
    </dxf>
    <dxf>
      <fill>
        <patternFill>
          <bgColor indexed="49"/>
        </patternFill>
      </fill>
    </dxf>
    <dxf>
      <fill>
        <patternFill>
          <bgColor indexed="41"/>
        </patternFill>
      </fill>
    </dxf>
    <dxf>
      <fill>
        <patternFill>
          <bgColor indexed="49"/>
        </patternFill>
      </fill>
    </dxf>
    <dxf>
      <fill>
        <patternFill>
          <bgColor indexed="41"/>
        </patternFill>
      </fill>
    </dxf>
    <dxf>
      <fill>
        <patternFill>
          <bgColor indexed="49"/>
        </patternFill>
      </fill>
    </dxf>
    <dxf>
      <fill>
        <patternFill>
          <bgColor indexed="41"/>
        </patternFill>
      </fill>
    </dxf>
    <dxf>
      <fill>
        <patternFill>
          <bgColor indexed="49"/>
        </patternFill>
      </fill>
    </dxf>
    <dxf>
      <fill>
        <patternFill>
          <bgColor indexed="41"/>
        </patternFill>
      </fill>
    </dxf>
    <dxf>
      <fill>
        <patternFill>
          <bgColor indexed="49"/>
        </patternFill>
      </fill>
    </dxf>
    <dxf>
      <fill>
        <patternFill>
          <bgColor indexed="41"/>
        </patternFill>
      </fill>
    </dxf>
    <dxf>
      <fill>
        <patternFill>
          <bgColor indexed="49"/>
        </patternFill>
      </fill>
    </dxf>
    <dxf>
      <fill>
        <patternFill>
          <bgColor indexed="41"/>
        </patternFill>
      </fill>
    </dxf>
    <dxf>
      <fill>
        <patternFill>
          <bgColor indexed="49"/>
        </patternFill>
      </fill>
    </dxf>
    <dxf>
      <fill>
        <patternFill>
          <bgColor indexed="49"/>
        </patternFill>
      </fill>
    </dxf>
    <dxf>
      <fill>
        <patternFill>
          <bgColor indexed="41"/>
        </patternFill>
      </fill>
    </dxf>
    <dxf>
      <fill>
        <patternFill>
          <bgColor indexed="49"/>
        </patternFill>
      </fill>
    </dxf>
    <dxf>
      <fill>
        <patternFill>
          <bgColor indexed="41"/>
        </patternFill>
      </fill>
    </dxf>
    <dxf>
      <fill>
        <patternFill>
          <bgColor indexed="49"/>
        </patternFill>
      </fill>
    </dxf>
    <dxf>
      <fill>
        <patternFill>
          <bgColor indexed="41"/>
        </patternFill>
      </fill>
    </dxf>
    <dxf>
      <fill>
        <patternFill>
          <bgColor indexed="49"/>
        </patternFill>
      </fill>
    </dxf>
    <dxf>
      <fill>
        <patternFill>
          <bgColor indexed="41"/>
        </patternFill>
      </fill>
    </dxf>
    <dxf>
      <fill>
        <patternFill>
          <bgColor indexed="49"/>
        </patternFill>
      </fill>
    </dxf>
    <dxf>
      <fill>
        <patternFill>
          <bgColor indexed="41"/>
        </patternFill>
      </fill>
    </dxf>
    <dxf>
      <fill>
        <patternFill>
          <bgColor indexed="41"/>
        </patternFill>
      </fill>
    </dxf>
    <dxf>
      <fill>
        <patternFill>
          <bgColor indexed="49"/>
        </patternFill>
      </fill>
    </dxf>
    <dxf>
      <fill>
        <patternFill>
          <bgColor indexed="41"/>
        </patternFill>
      </fill>
    </dxf>
    <dxf>
      <fill>
        <patternFill>
          <bgColor indexed="49"/>
        </patternFill>
      </fill>
    </dxf>
    <dxf>
      <fill>
        <patternFill>
          <bgColor indexed="41"/>
        </patternFill>
      </fill>
    </dxf>
    <dxf>
      <fill>
        <patternFill>
          <bgColor indexed="49"/>
        </patternFill>
      </fill>
    </dxf>
    <dxf>
      <fill>
        <patternFill>
          <bgColor indexed="41"/>
        </patternFill>
      </fill>
    </dxf>
    <dxf>
      <fill>
        <patternFill>
          <bgColor indexed="49"/>
        </patternFill>
      </fill>
    </dxf>
    <dxf>
      <fill>
        <patternFill>
          <bgColor indexed="41"/>
        </patternFill>
      </fill>
    </dxf>
    <dxf>
      <fill>
        <patternFill>
          <bgColor indexed="49"/>
        </patternFill>
      </fill>
    </dxf>
    <dxf>
      <fill>
        <patternFill>
          <bgColor indexed="41"/>
        </patternFill>
      </fill>
    </dxf>
    <dxf>
      <fill>
        <patternFill>
          <bgColor indexed="49"/>
        </patternFill>
      </fill>
    </dxf>
    <dxf>
      <fill>
        <patternFill>
          <bgColor indexed="41"/>
        </patternFill>
      </fill>
    </dxf>
    <dxf>
      <fill>
        <patternFill>
          <bgColor indexed="41"/>
        </patternFill>
      </fill>
    </dxf>
    <dxf>
      <fill>
        <patternFill>
          <bgColor indexed="49"/>
        </patternFill>
      </fill>
    </dxf>
    <dxf>
      <fill>
        <patternFill>
          <bgColor indexed="41"/>
        </patternFill>
      </fill>
    </dxf>
    <dxf>
      <fill>
        <patternFill>
          <bgColor indexed="49"/>
        </patternFill>
      </fill>
    </dxf>
    <dxf>
      <fill>
        <patternFill>
          <bgColor indexed="41"/>
        </patternFill>
      </fill>
    </dxf>
    <dxf>
      <fill>
        <patternFill>
          <bgColor indexed="49"/>
        </patternFill>
      </fill>
    </dxf>
    <dxf>
      <fill>
        <patternFill>
          <bgColor indexed="41"/>
        </patternFill>
      </fill>
    </dxf>
    <dxf>
      <fill>
        <patternFill>
          <bgColor indexed="49"/>
        </patternFill>
      </fill>
    </dxf>
    <dxf>
      <fill>
        <patternFill>
          <bgColor indexed="41"/>
        </patternFill>
      </fill>
    </dxf>
    <dxf>
      <fill>
        <patternFill>
          <bgColor indexed="49"/>
        </patternFill>
      </fill>
    </dxf>
    <dxf>
      <fill>
        <patternFill>
          <bgColor indexed="41"/>
        </patternFill>
      </fill>
    </dxf>
    <dxf>
      <fill>
        <patternFill>
          <bgColor indexed="49"/>
        </patternFill>
      </fill>
    </dxf>
    <dxf>
      <fill>
        <patternFill>
          <bgColor indexed="41"/>
        </patternFill>
      </fill>
    </dxf>
    <dxf>
      <fill>
        <patternFill>
          <bgColor indexed="49"/>
        </patternFill>
      </fill>
    </dxf>
    <dxf>
      <fill>
        <patternFill>
          <bgColor indexed="41"/>
        </patternFill>
      </fill>
    </dxf>
    <dxf>
      <fill>
        <patternFill>
          <bgColor indexed="49"/>
        </patternFill>
      </fill>
    </dxf>
    <dxf>
      <fill>
        <patternFill>
          <bgColor indexed="41"/>
        </patternFill>
      </fill>
    </dxf>
    <dxf>
      <fill>
        <patternFill>
          <bgColor indexed="49"/>
        </patternFill>
      </fill>
    </dxf>
    <dxf>
      <fill>
        <patternFill>
          <bgColor indexed="41"/>
        </patternFill>
      </fill>
    </dxf>
    <dxf>
      <fill>
        <patternFill>
          <bgColor indexed="49"/>
        </patternFill>
      </fill>
    </dxf>
    <dxf>
      <fill>
        <patternFill>
          <bgColor indexed="49"/>
        </patternFill>
      </fill>
    </dxf>
    <dxf>
      <fill>
        <patternFill>
          <bgColor indexed="41"/>
        </patternFill>
      </fill>
    </dxf>
    <dxf>
      <fill>
        <patternFill>
          <bgColor indexed="49"/>
        </patternFill>
      </fill>
    </dxf>
    <dxf>
      <fill>
        <patternFill>
          <bgColor indexed="41"/>
        </patternFill>
      </fill>
    </dxf>
    <dxf>
      <fill>
        <patternFill>
          <bgColor indexed="49"/>
        </patternFill>
      </fill>
    </dxf>
    <dxf>
      <fill>
        <patternFill>
          <bgColor indexed="41"/>
        </patternFill>
      </fill>
    </dxf>
    <dxf>
      <fill>
        <patternFill>
          <bgColor indexed="49"/>
        </patternFill>
      </fill>
    </dxf>
    <dxf>
      <fill>
        <patternFill>
          <bgColor indexed="41"/>
        </patternFill>
      </fill>
    </dxf>
    <dxf>
      <fill>
        <patternFill>
          <bgColor indexed="49"/>
        </patternFill>
      </fill>
    </dxf>
    <dxf>
      <fill>
        <patternFill>
          <bgColor indexed="41"/>
        </patternFill>
      </fill>
    </dxf>
    <dxf>
      <fill>
        <patternFill>
          <bgColor indexed="41"/>
        </patternFill>
      </fill>
    </dxf>
    <dxf>
      <fill>
        <patternFill>
          <bgColor indexed="49"/>
        </patternFill>
      </fill>
    </dxf>
    <dxf>
      <fill>
        <patternFill>
          <bgColor indexed="41"/>
        </patternFill>
      </fill>
    </dxf>
    <dxf>
      <fill>
        <patternFill>
          <bgColor indexed="49"/>
        </patternFill>
      </fill>
    </dxf>
    <dxf>
      <fill>
        <patternFill>
          <bgColor indexed="41"/>
        </patternFill>
      </fill>
    </dxf>
    <dxf>
      <fill>
        <patternFill>
          <bgColor indexed="49"/>
        </patternFill>
      </fill>
    </dxf>
    <dxf>
      <fill>
        <patternFill>
          <bgColor indexed="41"/>
        </patternFill>
      </fill>
    </dxf>
    <dxf>
      <fill>
        <patternFill>
          <bgColor indexed="49"/>
        </patternFill>
      </fill>
    </dxf>
  </dxfs>
  <tableStyles count="0" defaultTableStyle="TableStyleMedium9" defaultPivotStyle="PivotStyleLight16"/>
  <colors>
    <mruColors>
      <color rgb="FFCDFFFF"/>
      <color rgb="FF0066FF"/>
      <color rgb="FFD719D2"/>
      <color rgb="FFE7FFFF"/>
      <color rgb="FFDDFFFF"/>
      <color rgb="FF0033CC"/>
      <color rgb="FFF5E7F5"/>
      <color rgb="FFF1DBF1"/>
      <color rgb="FFFAF521"/>
      <color rgb="FFEBE7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FFFFFF"/>
                </a:solidFill>
                <a:latin typeface="Arial"/>
                <a:ea typeface="Arial"/>
                <a:cs typeface="Arial"/>
              </a:defRPr>
            </a:pPr>
            <a:r>
              <a:rPr lang="en-US"/>
              <a:t>Pixel Density vs. the f-Numbers at Which Diffraction </a:t>
            </a:r>
            <a:r>
              <a:rPr lang="en-US">
                <a:solidFill>
                  <a:srgbClr val="FFFF00"/>
                </a:solidFill>
              </a:rPr>
              <a:t>Begins</a:t>
            </a:r>
            <a:r>
              <a:rPr lang="en-US"/>
              <a:t> to Inhibit 
a Desired Print Resolution of </a:t>
            </a:r>
            <a:r>
              <a:rPr lang="en-US">
                <a:solidFill>
                  <a:srgbClr val="FFFF00"/>
                </a:solidFill>
              </a:rPr>
              <a:t>5 lp/mm </a:t>
            </a:r>
            <a:r>
              <a:rPr lang="en-US"/>
              <a:t>After Enlargement to </a:t>
            </a:r>
            <a:r>
              <a:rPr lang="en-US">
                <a:solidFill>
                  <a:srgbClr val="FFFF00"/>
                </a:solidFill>
              </a:rPr>
              <a:t>360 ppi </a:t>
            </a:r>
            <a:r>
              <a:rPr lang="en-US"/>
              <a:t>*</a:t>
            </a:r>
          </a:p>
        </c:rich>
      </c:tx>
      <c:layout>
        <c:manualLayout>
          <c:xMode val="edge"/>
          <c:yMode val="edge"/>
          <c:x val="0.16591119312232663"/>
          <c:y val="1.7039973043910053E-2"/>
        </c:manualLayout>
      </c:layout>
      <c:overlay val="0"/>
      <c:spPr>
        <a:noFill/>
        <a:ln w="25400">
          <a:noFill/>
        </a:ln>
      </c:spPr>
    </c:title>
    <c:autoTitleDeleted val="0"/>
    <c:plotArea>
      <c:layout>
        <c:manualLayout>
          <c:layoutTarget val="inner"/>
          <c:xMode val="edge"/>
          <c:yMode val="edge"/>
          <c:x val="8.5067910893272342E-2"/>
          <c:y val="0.19042066936780661"/>
          <c:w val="0.89049813105297759"/>
          <c:h val="0.65303775568468692"/>
        </c:manualLayout>
      </c:layout>
      <c:scatterChart>
        <c:scatterStyle val="lineMarker"/>
        <c:varyColors val="0"/>
        <c:ser>
          <c:idx val="0"/>
          <c:order val="0"/>
          <c:tx>
            <c:strRef>
              <c:f>'Sorted by 1st Ranking'!$Q$6</c:f>
              <c:strCache>
                <c:ptCount val="1"/>
                <c:pt idx="0">
                  <c:v>Stop (f/N)
at Which 
Diffraction 
Prevents 
5 lp/mm After Enlargement to 
360 ppi Print Size
</c:v>
                </c:pt>
              </c:strCache>
            </c:strRef>
          </c:tx>
          <c:spPr>
            <a:ln w="28575">
              <a:noFill/>
            </a:ln>
          </c:spPr>
          <c:marker>
            <c:symbol val="circle"/>
            <c:size val="4"/>
            <c:spPr>
              <a:solidFill>
                <a:srgbClr val="FFFF00"/>
              </a:solidFill>
              <a:ln>
                <a:solidFill>
                  <a:srgbClr val="FFFF00"/>
                </a:solidFill>
                <a:prstDash val="solid"/>
              </a:ln>
              <a:effectLst>
                <a:outerShdw dist="35921" dir="2700000" algn="br">
                  <a:srgbClr val="000000"/>
                </a:outerShdw>
              </a:effectLst>
            </c:spPr>
          </c:marker>
          <c:trendline>
            <c:spPr>
              <a:ln w="3175">
                <a:solidFill>
                  <a:srgbClr val="00FFFF"/>
                </a:solidFill>
                <a:prstDash val="solid"/>
              </a:ln>
            </c:spPr>
            <c:trendlineType val="power"/>
            <c:dispRSqr val="0"/>
            <c:dispEq val="1"/>
            <c:trendlineLbl>
              <c:layout>
                <c:manualLayout>
                  <c:x val="-0.53462088393921248"/>
                  <c:y val="-0.22588478108804547"/>
                </c:manualLayout>
              </c:layout>
              <c:tx>
                <c:rich>
                  <a:bodyPr/>
                  <a:lstStyle/>
                  <a:p>
                    <a:pPr>
                      <a:defRPr/>
                    </a:pPr>
                    <a:r>
                      <a:rPr lang="en-US" sz="1200" baseline="0">
                        <a:solidFill>
                          <a:srgbClr val="00B0F0"/>
                        </a:solidFill>
                      </a:rPr>
                      <a:t>y = 2085.7x</a:t>
                    </a:r>
                    <a:r>
                      <a:rPr lang="en-US" sz="1200" baseline="30000">
                        <a:solidFill>
                          <a:srgbClr val="00B0F0"/>
                        </a:solidFill>
                      </a:rPr>
                      <a:t>-0.999</a:t>
                    </a:r>
                    <a:endParaRPr lang="en-US" sz="1200">
                      <a:solidFill>
                        <a:srgbClr val="00B0F0"/>
                      </a:solidFill>
                    </a:endParaRPr>
                  </a:p>
                </c:rich>
              </c:tx>
              <c:numFmt formatCode="General" sourceLinked="0"/>
            </c:trendlineLbl>
          </c:trendline>
          <c:xVal>
            <c:numRef>
              <c:f>'Sorted by 1st Ranking'!$K$7:$K$395</c:f>
              <c:numCache>
                <c:formatCode>0</c:formatCode>
                <c:ptCount val="389"/>
                <c:pt idx="0">
                  <c:v>266.14625468164797</c:v>
                </c:pt>
                <c:pt idx="1">
                  <c:v>258.31485587583148</c:v>
                </c:pt>
                <c:pt idx="2">
                  <c:v>454.72399294723994</c:v>
                </c:pt>
                <c:pt idx="3">
                  <c:v>265.91650358773649</c:v>
                </c:pt>
                <c:pt idx="4">
                  <c:v>265.73399397648893</c:v>
                </c:pt>
                <c:pt idx="5">
                  <c:v>265.73399397648893</c:v>
                </c:pt>
                <c:pt idx="6">
                  <c:v>215.85421391301142</c:v>
                </c:pt>
                <c:pt idx="7">
                  <c:v>217.36423220973785</c:v>
                </c:pt>
                <c:pt idx="8">
                  <c:v>91.430208333333326</c:v>
                </c:pt>
                <c:pt idx="9">
                  <c:v>192.20347733097333</c:v>
                </c:pt>
                <c:pt idx="10">
                  <c:v>192.26804552448812</c:v>
                </c:pt>
                <c:pt idx="11">
                  <c:v>165.13832530794065</c:v>
                </c:pt>
                <c:pt idx="12">
                  <c:v>166.65634930840022</c:v>
                </c:pt>
                <c:pt idx="13">
                  <c:v>166.96673857329867</c:v>
                </c:pt>
                <c:pt idx="14">
                  <c:v>166.82203507601656</c:v>
                </c:pt>
                <c:pt idx="15">
                  <c:v>265.4666666666667</c:v>
                </c:pt>
                <c:pt idx="16">
                  <c:v>264.22222222222223</c:v>
                </c:pt>
                <c:pt idx="17">
                  <c:v>265.45756293681779</c:v>
                </c:pt>
                <c:pt idx="18">
                  <c:v>264.97546648640457</c:v>
                </c:pt>
                <c:pt idx="19">
                  <c:v>266.21848739495795</c:v>
                </c:pt>
                <c:pt idx="20">
                  <c:v>166.26190476190476</c:v>
                </c:pt>
                <c:pt idx="21">
                  <c:v>341.79064980887972</c:v>
                </c:pt>
                <c:pt idx="22">
                  <c:v>188.15151515151516</c:v>
                </c:pt>
                <c:pt idx="23">
                  <c:v>188.6541477564503</c:v>
                </c:pt>
                <c:pt idx="24">
                  <c:v>188.6541477564503</c:v>
                </c:pt>
                <c:pt idx="25">
                  <c:v>187.63636363636363</c:v>
                </c:pt>
                <c:pt idx="26">
                  <c:v>188.34991880751136</c:v>
                </c:pt>
                <c:pt idx="27">
                  <c:v>188.34991880751136</c:v>
                </c:pt>
                <c:pt idx="28">
                  <c:v>167.33452138492873</c:v>
                </c:pt>
                <c:pt idx="29">
                  <c:v>241.33333333333334</c:v>
                </c:pt>
                <c:pt idx="30">
                  <c:v>240.33426183844011</c:v>
                </c:pt>
                <c:pt idx="31">
                  <c:v>232.55555555555554</c:v>
                </c:pt>
                <c:pt idx="32">
                  <c:v>232.55555555555554</c:v>
                </c:pt>
                <c:pt idx="33">
                  <c:v>229.65273909006498</c:v>
                </c:pt>
                <c:pt idx="34">
                  <c:v>227.61111111111109</c:v>
                </c:pt>
                <c:pt idx="35">
                  <c:v>102.85714285714286</c:v>
                </c:pt>
                <c:pt idx="36">
                  <c:v>221.25208913649027</c:v>
                </c:pt>
                <c:pt idx="37">
                  <c:v>221.25208913649027</c:v>
                </c:pt>
                <c:pt idx="38">
                  <c:v>339.99086197490453</c:v>
                </c:pt>
                <c:pt idx="39">
                  <c:v>217.55555555555554</c:v>
                </c:pt>
                <c:pt idx="40">
                  <c:v>166.7147634510597</c:v>
                </c:pt>
                <c:pt idx="41">
                  <c:v>166.7147634510597</c:v>
                </c:pt>
                <c:pt idx="42">
                  <c:v>165.90909090909091</c:v>
                </c:pt>
                <c:pt idx="43">
                  <c:v>165.90909090909091</c:v>
                </c:pt>
                <c:pt idx="44">
                  <c:v>147.91361285658678</c:v>
                </c:pt>
                <c:pt idx="45">
                  <c:v>164.96969696969697</c:v>
                </c:pt>
                <c:pt idx="46">
                  <c:v>147.01529708669088</c:v>
                </c:pt>
                <c:pt idx="47">
                  <c:v>329.55373704309875</c:v>
                </c:pt>
                <c:pt idx="48">
                  <c:v>166.66666666666669</c:v>
                </c:pt>
                <c:pt idx="49">
                  <c:v>208</c:v>
                </c:pt>
                <c:pt idx="50">
                  <c:v>204.84029712163417</c:v>
                </c:pt>
                <c:pt idx="51">
                  <c:v>204.84029712163417</c:v>
                </c:pt>
                <c:pt idx="52">
                  <c:v>204.84029712163417</c:v>
                </c:pt>
                <c:pt idx="53">
                  <c:v>91.428571428571431</c:v>
                </c:pt>
                <c:pt idx="54">
                  <c:v>140.0625</c:v>
                </c:pt>
                <c:pt idx="55">
                  <c:v>140.0625</c:v>
                </c:pt>
                <c:pt idx="56">
                  <c:v>196.57822679633648</c:v>
                </c:pt>
                <c:pt idx="57">
                  <c:v>294</c:v>
                </c:pt>
                <c:pt idx="58">
                  <c:v>313.51351351351354</c:v>
                </c:pt>
                <c:pt idx="59">
                  <c:v>186.66666666666666</c:v>
                </c:pt>
                <c:pt idx="60">
                  <c:v>139.84848484848484</c:v>
                </c:pt>
                <c:pt idx="61">
                  <c:v>275.45195825992687</c:v>
                </c:pt>
                <c:pt idx="62">
                  <c:v>173.57474466109565</c:v>
                </c:pt>
                <c:pt idx="63">
                  <c:v>266.09929078014181</c:v>
                </c:pt>
                <c:pt idx="64">
                  <c:v>264.05237315875615</c:v>
                </c:pt>
                <c:pt idx="65">
                  <c:v>267.76998597475455</c:v>
                </c:pt>
                <c:pt idx="66">
                  <c:v>168.23398328690809</c:v>
                </c:pt>
                <c:pt idx="67">
                  <c:v>168.23398328690809</c:v>
                </c:pt>
                <c:pt idx="68">
                  <c:v>167.45496750232127</c:v>
                </c:pt>
                <c:pt idx="69">
                  <c:v>166.66666666666666</c:v>
                </c:pt>
                <c:pt idx="70">
                  <c:v>166.66666666666666</c:v>
                </c:pt>
                <c:pt idx="71">
                  <c:v>166.66666666666666</c:v>
                </c:pt>
                <c:pt idx="72">
                  <c:v>167.24746797822871</c:v>
                </c:pt>
                <c:pt idx="73">
                  <c:v>167.48089104976509</c:v>
                </c:pt>
                <c:pt idx="74">
                  <c:v>168.30327636672646</c:v>
                </c:pt>
                <c:pt idx="75">
                  <c:v>168.30327636672646</c:v>
                </c:pt>
                <c:pt idx="76">
                  <c:v>166.51464435146443</c:v>
                </c:pt>
                <c:pt idx="77">
                  <c:v>166.64313597157619</c:v>
                </c:pt>
                <c:pt idx="78">
                  <c:v>111.16865314855987</c:v>
                </c:pt>
                <c:pt idx="79">
                  <c:v>333.70564695420182</c:v>
                </c:pt>
                <c:pt idx="80">
                  <c:v>112.125</c:v>
                </c:pt>
                <c:pt idx="81">
                  <c:v>255.24964914174672</c:v>
                </c:pt>
                <c:pt idx="82">
                  <c:v>256.20512820512818</c:v>
                </c:pt>
                <c:pt idx="83">
                  <c:v>259.525302283923</c:v>
                </c:pt>
                <c:pt idx="84">
                  <c:v>255.32377227292483</c:v>
                </c:pt>
                <c:pt idx="85">
                  <c:v>255.32377227292483</c:v>
                </c:pt>
                <c:pt idx="86">
                  <c:v>255.86470267321332</c:v>
                </c:pt>
                <c:pt idx="87">
                  <c:v>255.86470267321332</c:v>
                </c:pt>
                <c:pt idx="88">
                  <c:v>255.86470267321332</c:v>
                </c:pt>
                <c:pt idx="89">
                  <c:v>255.86470267321332</c:v>
                </c:pt>
                <c:pt idx="90">
                  <c:v>255.04810949993225</c:v>
                </c:pt>
                <c:pt idx="91">
                  <c:v>111.05555555555556</c:v>
                </c:pt>
                <c:pt idx="92">
                  <c:v>266.66666666666669</c:v>
                </c:pt>
                <c:pt idx="93">
                  <c:v>268.75733590152583</c:v>
                </c:pt>
                <c:pt idx="94">
                  <c:v>268.75733590152583</c:v>
                </c:pt>
                <c:pt idx="95">
                  <c:v>268.75733590152583</c:v>
                </c:pt>
                <c:pt idx="96">
                  <c:v>270.27027027027026</c:v>
                </c:pt>
                <c:pt idx="97">
                  <c:v>160</c:v>
                </c:pt>
                <c:pt idx="98">
                  <c:v>156</c:v>
                </c:pt>
                <c:pt idx="99">
                  <c:v>156</c:v>
                </c:pt>
                <c:pt idx="100">
                  <c:v>155.20565028379625</c:v>
                </c:pt>
                <c:pt idx="101">
                  <c:v>152</c:v>
                </c:pt>
                <c:pt idx="102">
                  <c:v>152</c:v>
                </c:pt>
                <c:pt idx="103">
                  <c:v>236.94046066927422</c:v>
                </c:pt>
                <c:pt idx="104">
                  <c:v>236.68464561593711</c:v>
                </c:pt>
                <c:pt idx="105">
                  <c:v>232.60387586393819</c:v>
                </c:pt>
                <c:pt idx="106">
                  <c:v>233.84615384615387</c:v>
                </c:pt>
                <c:pt idx="107">
                  <c:v>243.2</c:v>
                </c:pt>
                <c:pt idx="108">
                  <c:v>232.49536279323513</c:v>
                </c:pt>
                <c:pt idx="109">
                  <c:v>298.50397877984085</c:v>
                </c:pt>
                <c:pt idx="110">
                  <c:v>298.50397877984085</c:v>
                </c:pt>
                <c:pt idx="111">
                  <c:v>299.36505113383726</c:v>
                </c:pt>
                <c:pt idx="112">
                  <c:v>144.72222222222223</c:v>
                </c:pt>
                <c:pt idx="113">
                  <c:v>145.00727665367822</c:v>
                </c:pt>
                <c:pt idx="114">
                  <c:v>414.5454545454545</c:v>
                </c:pt>
                <c:pt idx="115">
                  <c:v>414.5454545454545</c:v>
                </c:pt>
                <c:pt idx="116">
                  <c:v>414.5454545454545</c:v>
                </c:pt>
                <c:pt idx="117">
                  <c:v>414.5454545454545</c:v>
                </c:pt>
                <c:pt idx="118">
                  <c:v>414.5454545454545</c:v>
                </c:pt>
                <c:pt idx="119">
                  <c:v>846.67022298090262</c:v>
                </c:pt>
                <c:pt idx="120">
                  <c:v>847.34999198532432</c:v>
                </c:pt>
                <c:pt idx="121">
                  <c:v>138.66666666666666</c:v>
                </c:pt>
                <c:pt idx="122">
                  <c:v>232.20633821891835</c:v>
                </c:pt>
                <c:pt idx="123">
                  <c:v>232.20633821891835</c:v>
                </c:pt>
                <c:pt idx="124">
                  <c:v>232.20633821891835</c:v>
                </c:pt>
                <c:pt idx="125">
                  <c:v>232.20633821891835</c:v>
                </c:pt>
                <c:pt idx="126">
                  <c:v>137.06369130636915</c:v>
                </c:pt>
                <c:pt idx="127">
                  <c:v>396.36363636363637</c:v>
                </c:pt>
                <c:pt idx="128">
                  <c:v>175.48387096774195</c:v>
                </c:pt>
                <c:pt idx="129">
                  <c:v>273.49399733214761</c:v>
                </c:pt>
                <c:pt idx="130">
                  <c:v>209.14066717046313</c:v>
                </c:pt>
                <c:pt idx="131">
                  <c:v>800.27499243058401</c:v>
                </c:pt>
                <c:pt idx="132">
                  <c:v>800.27499243058401</c:v>
                </c:pt>
                <c:pt idx="133">
                  <c:v>207.91528931172567</c:v>
                </c:pt>
                <c:pt idx="134">
                  <c:v>207.91528931172567</c:v>
                </c:pt>
                <c:pt idx="135">
                  <c:v>209.02216427640155</c:v>
                </c:pt>
                <c:pt idx="136">
                  <c:v>208.35582424700419</c:v>
                </c:pt>
                <c:pt idx="137">
                  <c:v>208.35582424700419</c:v>
                </c:pt>
                <c:pt idx="138">
                  <c:v>207.69791890152328</c:v>
                </c:pt>
                <c:pt idx="139">
                  <c:v>208.45968288385961</c:v>
                </c:pt>
                <c:pt idx="140">
                  <c:v>799.87746451279679</c:v>
                </c:pt>
                <c:pt idx="141">
                  <c:v>799.87746451279679</c:v>
                </c:pt>
                <c:pt idx="142">
                  <c:v>209.5726495726496</c:v>
                </c:pt>
                <c:pt idx="143">
                  <c:v>208.34419817470666</c:v>
                </c:pt>
                <c:pt idx="144">
                  <c:v>265.33687002652522</c:v>
                </c:pt>
                <c:pt idx="145">
                  <c:v>266.10226767452201</c:v>
                </c:pt>
                <c:pt idx="146">
                  <c:v>266.10226767452201</c:v>
                </c:pt>
                <c:pt idx="147">
                  <c:v>266.10226767452201</c:v>
                </c:pt>
                <c:pt idx="148">
                  <c:v>261.17919075144505</c:v>
                </c:pt>
                <c:pt idx="149">
                  <c:v>126</c:v>
                </c:pt>
                <c:pt idx="150">
                  <c:v>265.33214762116495</c:v>
                </c:pt>
                <c:pt idx="151">
                  <c:v>265.33214762116495</c:v>
                </c:pt>
                <c:pt idx="152">
                  <c:v>212.85581003400847</c:v>
                </c:pt>
                <c:pt idx="153">
                  <c:v>212.85581003400847</c:v>
                </c:pt>
                <c:pt idx="154">
                  <c:v>199.31623931623932</c:v>
                </c:pt>
                <c:pt idx="155">
                  <c:v>199.31623931623932</c:v>
                </c:pt>
                <c:pt idx="156">
                  <c:v>199.31623931623932</c:v>
                </c:pt>
                <c:pt idx="157">
                  <c:v>121.92608868422899</c:v>
                </c:pt>
                <c:pt idx="158">
                  <c:v>199.48051948051949</c:v>
                </c:pt>
                <c:pt idx="159">
                  <c:v>195.02696842390569</c:v>
                </c:pt>
                <c:pt idx="160">
                  <c:v>196.0683760683761</c:v>
                </c:pt>
                <c:pt idx="161">
                  <c:v>196.0683760683761</c:v>
                </c:pt>
                <c:pt idx="162">
                  <c:v>720</c:v>
                </c:pt>
                <c:pt idx="163">
                  <c:v>752.59575376080238</c:v>
                </c:pt>
                <c:pt idx="164">
                  <c:v>752.59575376080238</c:v>
                </c:pt>
                <c:pt idx="165">
                  <c:v>752.59575376080238</c:v>
                </c:pt>
                <c:pt idx="166">
                  <c:v>752.59575376080238</c:v>
                </c:pt>
                <c:pt idx="167">
                  <c:v>752.59575376080238</c:v>
                </c:pt>
                <c:pt idx="168">
                  <c:v>752.59575376080238</c:v>
                </c:pt>
                <c:pt idx="169">
                  <c:v>753.1999928758438</c:v>
                </c:pt>
                <c:pt idx="170">
                  <c:v>750.83751200256052</c:v>
                </c:pt>
                <c:pt idx="171">
                  <c:v>118.3579730357973</c:v>
                </c:pt>
                <c:pt idx="172">
                  <c:v>118.3579730357973</c:v>
                </c:pt>
                <c:pt idx="173">
                  <c:v>232.93506493506493</c:v>
                </c:pt>
                <c:pt idx="174">
                  <c:v>118.46473901965827</c:v>
                </c:pt>
                <c:pt idx="175">
                  <c:v>740.97636561169793</c:v>
                </c:pt>
                <c:pt idx="176">
                  <c:v>349.09090909090912</c:v>
                </c:pt>
                <c:pt idx="177">
                  <c:v>115.41666666666666</c:v>
                </c:pt>
                <c:pt idx="178">
                  <c:v>115.41666666666666</c:v>
                </c:pt>
                <c:pt idx="179">
                  <c:v>113.56649922538848</c:v>
                </c:pt>
                <c:pt idx="180">
                  <c:v>581.0526315789474</c:v>
                </c:pt>
                <c:pt idx="181">
                  <c:v>581.0526315789474</c:v>
                </c:pt>
                <c:pt idx="182">
                  <c:v>222.65851795263561</c:v>
                </c:pt>
                <c:pt idx="183">
                  <c:v>182.77250409165305</c:v>
                </c:pt>
                <c:pt idx="184">
                  <c:v>181.16477196377221</c:v>
                </c:pt>
                <c:pt idx="185">
                  <c:v>181.16477196377221</c:v>
                </c:pt>
                <c:pt idx="186">
                  <c:v>181.16477196377221</c:v>
                </c:pt>
                <c:pt idx="187">
                  <c:v>181.54809456979382</c:v>
                </c:pt>
                <c:pt idx="188">
                  <c:v>180.97403990559965</c:v>
                </c:pt>
                <c:pt idx="189">
                  <c:v>180.97403990559965</c:v>
                </c:pt>
                <c:pt idx="190">
                  <c:v>180.97403990559965</c:v>
                </c:pt>
                <c:pt idx="191">
                  <c:v>180.8882214117142</c:v>
                </c:pt>
                <c:pt idx="192">
                  <c:v>237.61316140506892</c:v>
                </c:pt>
                <c:pt idx="193">
                  <c:v>192.43243243243245</c:v>
                </c:pt>
                <c:pt idx="194">
                  <c:v>701.2987012987013</c:v>
                </c:pt>
                <c:pt idx="195">
                  <c:v>712.14295030650851</c:v>
                </c:pt>
                <c:pt idx="196">
                  <c:v>710.52631578947376</c:v>
                </c:pt>
                <c:pt idx="197">
                  <c:v>699.3205191857578</c:v>
                </c:pt>
                <c:pt idx="198">
                  <c:v>232.83948421520677</c:v>
                </c:pt>
                <c:pt idx="199">
                  <c:v>232.83948421520677</c:v>
                </c:pt>
                <c:pt idx="200">
                  <c:v>232.83948421520677</c:v>
                </c:pt>
                <c:pt idx="201">
                  <c:v>555.78947368421052</c:v>
                </c:pt>
                <c:pt idx="202">
                  <c:v>230.99155180080035</c:v>
                </c:pt>
                <c:pt idx="203">
                  <c:v>145.94444444444446</c:v>
                </c:pt>
                <c:pt idx="204">
                  <c:v>138.48630749614631</c:v>
                </c:pt>
                <c:pt idx="205">
                  <c:v>866.66666666666674</c:v>
                </c:pt>
                <c:pt idx="206">
                  <c:v>164.76468679000325</c:v>
                </c:pt>
                <c:pt idx="207">
                  <c:v>164.05921476078095</c:v>
                </c:pt>
                <c:pt idx="208">
                  <c:v>164.05921476078095</c:v>
                </c:pt>
                <c:pt idx="209">
                  <c:v>164.05921476078095</c:v>
                </c:pt>
                <c:pt idx="210">
                  <c:v>164.05921476078095</c:v>
                </c:pt>
                <c:pt idx="211">
                  <c:v>164.93074942404121</c:v>
                </c:pt>
                <c:pt idx="212">
                  <c:v>164.93074942404121</c:v>
                </c:pt>
                <c:pt idx="213">
                  <c:v>164.93074942404121</c:v>
                </c:pt>
                <c:pt idx="214">
                  <c:v>454.5454545454545</c:v>
                </c:pt>
                <c:pt idx="215">
                  <c:v>454.5454545454545</c:v>
                </c:pt>
                <c:pt idx="216">
                  <c:v>175.13513513513513</c:v>
                </c:pt>
                <c:pt idx="217">
                  <c:v>175.13513513513513</c:v>
                </c:pt>
                <c:pt idx="218">
                  <c:v>499.08775600430903</c:v>
                </c:pt>
                <c:pt idx="219">
                  <c:v>526.31578947368416</c:v>
                </c:pt>
                <c:pt idx="220">
                  <c:v>526.31578947368416</c:v>
                </c:pt>
                <c:pt idx="221">
                  <c:v>526.31578947368416</c:v>
                </c:pt>
                <c:pt idx="222">
                  <c:v>180.41860465116281</c:v>
                </c:pt>
                <c:pt idx="223">
                  <c:v>537.63440860215053</c:v>
                </c:pt>
                <c:pt idx="224">
                  <c:v>537.63440860215053</c:v>
                </c:pt>
                <c:pt idx="225">
                  <c:v>537.63440860215053</c:v>
                </c:pt>
                <c:pt idx="226">
                  <c:v>537.63440860215053</c:v>
                </c:pt>
                <c:pt idx="227">
                  <c:v>537.63440860215053</c:v>
                </c:pt>
                <c:pt idx="228">
                  <c:v>537.63440860215053</c:v>
                </c:pt>
                <c:pt idx="229">
                  <c:v>201.9871794871795</c:v>
                </c:pt>
                <c:pt idx="230">
                  <c:v>187.51207729468598</c:v>
                </c:pt>
                <c:pt idx="231">
                  <c:v>653.819438260281</c:v>
                </c:pt>
                <c:pt idx="232">
                  <c:v>653.819438260281</c:v>
                </c:pt>
                <c:pt idx="233">
                  <c:v>653.819438260281</c:v>
                </c:pt>
                <c:pt idx="234">
                  <c:v>653.819438260281</c:v>
                </c:pt>
                <c:pt idx="235">
                  <c:v>649.35064935064929</c:v>
                </c:pt>
                <c:pt idx="236">
                  <c:v>652.35123058372938</c:v>
                </c:pt>
                <c:pt idx="237">
                  <c:v>659.3916206541744</c:v>
                </c:pt>
                <c:pt idx="238">
                  <c:v>533.33333333333326</c:v>
                </c:pt>
                <c:pt idx="239">
                  <c:v>833.33333333333326</c:v>
                </c:pt>
                <c:pt idx="240">
                  <c:v>647.13242073905963</c:v>
                </c:pt>
                <c:pt idx="241">
                  <c:v>122.19712862798036</c:v>
                </c:pt>
                <c:pt idx="242">
                  <c:v>122.19712862798036</c:v>
                </c:pt>
                <c:pt idx="243">
                  <c:v>210.6642952423299</c:v>
                </c:pt>
                <c:pt idx="244">
                  <c:v>210.6642952423299</c:v>
                </c:pt>
                <c:pt idx="245">
                  <c:v>210.6642952423299</c:v>
                </c:pt>
                <c:pt idx="246">
                  <c:v>210.6642952423299</c:v>
                </c:pt>
                <c:pt idx="247">
                  <c:v>210.6642952423299</c:v>
                </c:pt>
                <c:pt idx="248">
                  <c:v>210.6642952423299</c:v>
                </c:pt>
                <c:pt idx="249">
                  <c:v>84.055555555555557</c:v>
                </c:pt>
                <c:pt idx="250">
                  <c:v>436.36363636363637</c:v>
                </c:pt>
                <c:pt idx="251">
                  <c:v>293.93939393939394</c:v>
                </c:pt>
                <c:pt idx="252">
                  <c:v>155.73333333333332</c:v>
                </c:pt>
                <c:pt idx="253">
                  <c:v>155.73333333333332</c:v>
                </c:pt>
                <c:pt idx="254">
                  <c:v>155.67567567567568</c:v>
                </c:pt>
                <c:pt idx="255">
                  <c:v>414.5454545454545</c:v>
                </c:pt>
                <c:pt idx="256">
                  <c:v>453.28031809145131</c:v>
                </c:pt>
                <c:pt idx="257">
                  <c:v>453.28031809145131</c:v>
                </c:pt>
                <c:pt idx="258">
                  <c:v>453.28031809145131</c:v>
                </c:pt>
                <c:pt idx="259">
                  <c:v>466.63481737923996</c:v>
                </c:pt>
                <c:pt idx="260">
                  <c:v>480</c:v>
                </c:pt>
                <c:pt idx="261">
                  <c:v>480</c:v>
                </c:pt>
                <c:pt idx="262">
                  <c:v>480</c:v>
                </c:pt>
                <c:pt idx="263">
                  <c:v>480</c:v>
                </c:pt>
                <c:pt idx="264">
                  <c:v>480</c:v>
                </c:pt>
                <c:pt idx="265">
                  <c:v>482.46522826359944</c:v>
                </c:pt>
                <c:pt idx="266">
                  <c:v>482.53968253968253</c:v>
                </c:pt>
                <c:pt idx="267">
                  <c:v>490.32258064516128</c:v>
                </c:pt>
                <c:pt idx="268">
                  <c:v>490.32258064516128</c:v>
                </c:pt>
                <c:pt idx="269">
                  <c:v>464.22163289357491</c:v>
                </c:pt>
                <c:pt idx="270">
                  <c:v>511.18185435734176</c:v>
                </c:pt>
                <c:pt idx="271">
                  <c:v>511.18185435734176</c:v>
                </c:pt>
                <c:pt idx="272">
                  <c:v>511.18185435734176</c:v>
                </c:pt>
                <c:pt idx="273">
                  <c:v>511.18185435734176</c:v>
                </c:pt>
                <c:pt idx="274">
                  <c:v>511.37180336032685</c:v>
                </c:pt>
                <c:pt idx="275">
                  <c:v>592.20779220779218</c:v>
                </c:pt>
                <c:pt idx="276">
                  <c:v>592.20779220779218</c:v>
                </c:pt>
                <c:pt idx="277">
                  <c:v>592.20779220779218</c:v>
                </c:pt>
                <c:pt idx="278">
                  <c:v>610.15248284249105</c:v>
                </c:pt>
                <c:pt idx="279">
                  <c:v>610.15248284249105</c:v>
                </c:pt>
                <c:pt idx="280">
                  <c:v>635.54778554778557</c:v>
                </c:pt>
                <c:pt idx="281">
                  <c:v>635.54778554778557</c:v>
                </c:pt>
                <c:pt idx="282">
                  <c:v>188.48910626945309</c:v>
                </c:pt>
                <c:pt idx="283">
                  <c:v>188.48910626945309</c:v>
                </c:pt>
                <c:pt idx="284">
                  <c:v>161.07487922705315</c:v>
                </c:pt>
                <c:pt idx="285">
                  <c:v>174.22222222222223</c:v>
                </c:pt>
                <c:pt idx="286">
                  <c:v>181.09737661182749</c:v>
                </c:pt>
                <c:pt idx="287">
                  <c:v>488.94321549364588</c:v>
                </c:pt>
                <c:pt idx="288">
                  <c:v>135.47976777430932</c:v>
                </c:pt>
                <c:pt idx="289">
                  <c:v>135.47976777430932</c:v>
                </c:pt>
                <c:pt idx="290">
                  <c:v>135.47976777430932</c:v>
                </c:pt>
                <c:pt idx="291">
                  <c:v>127.9760446440724</c:v>
                </c:pt>
                <c:pt idx="292">
                  <c:v>127.9760446440724</c:v>
                </c:pt>
                <c:pt idx="293">
                  <c:v>127.9760446440724</c:v>
                </c:pt>
                <c:pt idx="294">
                  <c:v>127.9760446440724</c:v>
                </c:pt>
                <c:pt idx="295">
                  <c:v>127.56247971437844</c:v>
                </c:pt>
                <c:pt idx="296">
                  <c:v>127.56247971437844</c:v>
                </c:pt>
                <c:pt idx="297">
                  <c:v>127.94904458598727</c:v>
                </c:pt>
                <c:pt idx="298">
                  <c:v>127.69426751592357</c:v>
                </c:pt>
                <c:pt idx="299">
                  <c:v>127.69426751592357</c:v>
                </c:pt>
                <c:pt idx="300">
                  <c:v>130.77138849929872</c:v>
                </c:pt>
                <c:pt idx="301">
                  <c:v>130.77138849929872</c:v>
                </c:pt>
                <c:pt idx="302">
                  <c:v>130.77138849929872</c:v>
                </c:pt>
                <c:pt idx="303">
                  <c:v>578.03919427183359</c:v>
                </c:pt>
                <c:pt idx="304">
                  <c:v>431.7303370786517</c:v>
                </c:pt>
                <c:pt idx="305">
                  <c:v>370.90909090909088</c:v>
                </c:pt>
                <c:pt idx="306">
                  <c:v>370.90909090909088</c:v>
                </c:pt>
                <c:pt idx="307">
                  <c:v>370.90909090909088</c:v>
                </c:pt>
                <c:pt idx="308">
                  <c:v>370.90909090909088</c:v>
                </c:pt>
                <c:pt idx="309">
                  <c:v>370.90909090909088</c:v>
                </c:pt>
                <c:pt idx="310">
                  <c:v>370.90909090909088</c:v>
                </c:pt>
                <c:pt idx="311">
                  <c:v>422.01966626688625</c:v>
                </c:pt>
                <c:pt idx="312">
                  <c:v>457.37323810920054</c:v>
                </c:pt>
                <c:pt idx="313">
                  <c:v>457.37323810920054</c:v>
                </c:pt>
                <c:pt idx="314">
                  <c:v>457.54319248029242</c:v>
                </c:pt>
                <c:pt idx="315">
                  <c:v>457.54319248029242</c:v>
                </c:pt>
                <c:pt idx="316">
                  <c:v>555.90564994799638</c:v>
                </c:pt>
                <c:pt idx="317">
                  <c:v>568.64801864801871</c:v>
                </c:pt>
                <c:pt idx="318">
                  <c:v>568.64801864801871</c:v>
                </c:pt>
                <c:pt idx="319">
                  <c:v>568.64801864801871</c:v>
                </c:pt>
                <c:pt idx="320">
                  <c:v>568.64801864801871</c:v>
                </c:pt>
                <c:pt idx="321">
                  <c:v>568.64801864801871</c:v>
                </c:pt>
                <c:pt idx="322">
                  <c:v>568.64801864801871</c:v>
                </c:pt>
                <c:pt idx="323">
                  <c:v>568.64801864801871</c:v>
                </c:pt>
                <c:pt idx="324">
                  <c:v>568.64801864801871</c:v>
                </c:pt>
                <c:pt idx="325">
                  <c:v>95.259211716311228</c:v>
                </c:pt>
                <c:pt idx="326">
                  <c:v>142.22222222222223</c:v>
                </c:pt>
                <c:pt idx="327">
                  <c:v>430.46892998512999</c:v>
                </c:pt>
                <c:pt idx="328">
                  <c:v>430.46892998512999</c:v>
                </c:pt>
                <c:pt idx="329">
                  <c:v>430.46892998512999</c:v>
                </c:pt>
                <c:pt idx="330">
                  <c:v>430.46892998512999</c:v>
                </c:pt>
                <c:pt idx="331">
                  <c:v>430.46892998512999</c:v>
                </c:pt>
                <c:pt idx="332">
                  <c:v>535.19813519813522</c:v>
                </c:pt>
                <c:pt idx="333">
                  <c:v>535.19813519813522</c:v>
                </c:pt>
                <c:pt idx="334">
                  <c:v>535.19813519813522</c:v>
                </c:pt>
                <c:pt idx="335">
                  <c:v>535.19813519813522</c:v>
                </c:pt>
                <c:pt idx="336">
                  <c:v>535.19813519813522</c:v>
                </c:pt>
                <c:pt idx="337">
                  <c:v>535.19813519813522</c:v>
                </c:pt>
                <c:pt idx="338">
                  <c:v>535.19813519813522</c:v>
                </c:pt>
                <c:pt idx="339">
                  <c:v>535.19813519813522</c:v>
                </c:pt>
                <c:pt idx="340">
                  <c:v>535.19813519813522</c:v>
                </c:pt>
                <c:pt idx="341">
                  <c:v>535.19813519813522</c:v>
                </c:pt>
                <c:pt idx="342">
                  <c:v>535.19813519813522</c:v>
                </c:pt>
                <c:pt idx="343">
                  <c:v>535.19813519813522</c:v>
                </c:pt>
                <c:pt idx="344">
                  <c:v>374.73684210526312</c:v>
                </c:pt>
                <c:pt idx="345">
                  <c:v>375.78947368421052</c:v>
                </c:pt>
                <c:pt idx="346">
                  <c:v>399.08057050704758</c:v>
                </c:pt>
                <c:pt idx="347">
                  <c:v>394.59651915303579</c:v>
                </c:pt>
                <c:pt idx="348">
                  <c:v>394.59651915303579</c:v>
                </c:pt>
                <c:pt idx="349">
                  <c:v>394.59651915303579</c:v>
                </c:pt>
                <c:pt idx="350">
                  <c:v>493.85198135198135</c:v>
                </c:pt>
                <c:pt idx="351">
                  <c:v>490.59829059829065</c:v>
                </c:pt>
                <c:pt idx="352">
                  <c:v>490.59829059829065</c:v>
                </c:pt>
                <c:pt idx="353">
                  <c:v>490.59829059829065</c:v>
                </c:pt>
                <c:pt idx="354">
                  <c:v>490.59829059829065</c:v>
                </c:pt>
                <c:pt idx="355">
                  <c:v>490.59829059829065</c:v>
                </c:pt>
                <c:pt idx="356">
                  <c:v>490.59829059829065</c:v>
                </c:pt>
                <c:pt idx="357">
                  <c:v>490.59829059829065</c:v>
                </c:pt>
                <c:pt idx="358">
                  <c:v>490.59829059829065</c:v>
                </c:pt>
                <c:pt idx="359">
                  <c:v>490.59829059829065</c:v>
                </c:pt>
                <c:pt idx="360">
                  <c:v>490.59829059829065</c:v>
                </c:pt>
                <c:pt idx="361">
                  <c:v>490.59829059829065</c:v>
                </c:pt>
                <c:pt idx="362">
                  <c:v>290.90909090909088</c:v>
                </c:pt>
                <c:pt idx="363">
                  <c:v>290.90909090909088</c:v>
                </c:pt>
                <c:pt idx="364">
                  <c:v>365.0742455023352</c:v>
                </c:pt>
                <c:pt idx="365">
                  <c:v>363.20815967495344</c:v>
                </c:pt>
                <c:pt idx="366">
                  <c:v>363.20815967495344</c:v>
                </c:pt>
                <c:pt idx="367">
                  <c:v>363.20815967495344</c:v>
                </c:pt>
                <c:pt idx="368">
                  <c:v>363.20815967495344</c:v>
                </c:pt>
                <c:pt idx="369">
                  <c:v>363.20815967495344</c:v>
                </c:pt>
                <c:pt idx="370">
                  <c:v>363.20815967495344</c:v>
                </c:pt>
                <c:pt idx="371">
                  <c:v>363.20815967495344</c:v>
                </c:pt>
                <c:pt idx="372">
                  <c:v>358.72410832094164</c:v>
                </c:pt>
                <c:pt idx="373">
                  <c:v>451.57342657342656</c:v>
                </c:pt>
                <c:pt idx="374">
                  <c:v>451.57342657342656</c:v>
                </c:pt>
                <c:pt idx="375">
                  <c:v>445.99844599844602</c:v>
                </c:pt>
                <c:pt idx="376">
                  <c:v>445.99844599844602</c:v>
                </c:pt>
                <c:pt idx="377">
                  <c:v>445.99844599844602</c:v>
                </c:pt>
                <c:pt idx="378">
                  <c:v>540</c:v>
                </c:pt>
                <c:pt idx="379">
                  <c:v>322.85169748884744</c:v>
                </c:pt>
                <c:pt idx="380">
                  <c:v>318.3676461348357</c:v>
                </c:pt>
                <c:pt idx="381">
                  <c:v>318.3676461348357</c:v>
                </c:pt>
                <c:pt idx="382">
                  <c:v>318.3676461348357</c:v>
                </c:pt>
                <c:pt idx="383">
                  <c:v>395.82362082362079</c:v>
                </c:pt>
                <c:pt idx="384">
                  <c:v>422.65865355665392</c:v>
                </c:pt>
                <c:pt idx="385">
                  <c:v>269.4736842105263</c:v>
                </c:pt>
                <c:pt idx="386">
                  <c:v>388.24679431890058</c:v>
                </c:pt>
                <c:pt idx="387">
                  <c:v>388.24679431890058</c:v>
                </c:pt>
                <c:pt idx="388">
                  <c:v>450.11206430172348</c:v>
                </c:pt>
              </c:numCache>
            </c:numRef>
          </c:xVal>
          <c:yVal>
            <c:numRef>
              <c:f>'Sorted by 1st Ranking'!$Q$7:$Q$395</c:f>
              <c:numCache>
                <c:formatCode>0.0</c:formatCode>
                <c:ptCount val="389"/>
                <c:pt idx="0">
                  <c:v>7.8716319198993103</c:v>
                </c:pt>
                <c:pt idx="1">
                  <c:v>7.6772487995801972</c:v>
                </c:pt>
                <c:pt idx="2">
                  <c:v>4.6038266350166035</c:v>
                </c:pt>
                <c:pt idx="3">
                  <c:v>7.8678986418609052</c:v>
                </c:pt>
                <c:pt idx="4">
                  <c:v>7.8733024184006464</c:v>
                </c:pt>
                <c:pt idx="5">
                  <c:v>7.8733024184006464</c:v>
                </c:pt>
                <c:pt idx="6">
                  <c:v>9.6861473404890823</c:v>
                </c:pt>
                <c:pt idx="7">
                  <c:v>9.638677568124983</c:v>
                </c:pt>
                <c:pt idx="8">
                  <c:v>22.899691511027005</c:v>
                </c:pt>
                <c:pt idx="9">
                  <c:v>10.886599373392453</c:v>
                </c:pt>
                <c:pt idx="10">
                  <c:v>10.895038597712913</c:v>
                </c:pt>
                <c:pt idx="11">
                  <c:v>12.79489675879198</c:v>
                </c:pt>
                <c:pt idx="12">
                  <c:v>12.561838530034384</c:v>
                </c:pt>
                <c:pt idx="13">
                  <c:v>12.515226884282866</c:v>
                </c:pt>
                <c:pt idx="14">
                  <c:v>12.554354435953247</c:v>
                </c:pt>
                <c:pt idx="15">
                  <c:v>7.8872242359049558</c:v>
                </c:pt>
                <c:pt idx="16">
                  <c:v>7.9177126657244212</c:v>
                </c:pt>
                <c:pt idx="17">
                  <c:v>7.8671143526726333</c:v>
                </c:pt>
                <c:pt idx="18">
                  <c:v>7.8957190194307421</c:v>
                </c:pt>
                <c:pt idx="19">
                  <c:v>7.8649501304239298</c:v>
                </c:pt>
                <c:pt idx="20">
                  <c:v>12.62408776064397</c:v>
                </c:pt>
                <c:pt idx="21">
                  <c:v>6.1109227981576781</c:v>
                </c:pt>
                <c:pt idx="22">
                  <c:v>11.126447535623477</c:v>
                </c:pt>
                <c:pt idx="23">
                  <c:v>11.086584449894914</c:v>
                </c:pt>
                <c:pt idx="24">
                  <c:v>11.086584449894914</c:v>
                </c:pt>
                <c:pt idx="25">
                  <c:v>11.158791859854938</c:v>
                </c:pt>
                <c:pt idx="26">
                  <c:v>11.108070078673778</c:v>
                </c:pt>
                <c:pt idx="27">
                  <c:v>11.108070078673778</c:v>
                </c:pt>
                <c:pt idx="28">
                  <c:v>12.525017147108843</c:v>
                </c:pt>
                <c:pt idx="29">
                  <c:v>8.6759466594954517</c:v>
                </c:pt>
                <c:pt idx="30">
                  <c:v>8.6999126232616515</c:v>
                </c:pt>
                <c:pt idx="31">
                  <c:v>9.007722822382469</c:v>
                </c:pt>
                <c:pt idx="32">
                  <c:v>9.007722822382469</c:v>
                </c:pt>
                <c:pt idx="33">
                  <c:v>9.1045597220180046</c:v>
                </c:pt>
                <c:pt idx="34">
                  <c:v>9.2012481173945897</c:v>
                </c:pt>
                <c:pt idx="35">
                  <c:v>20.356341514038402</c:v>
                </c:pt>
                <c:pt idx="36">
                  <c:v>9.4526213612903245</c:v>
                </c:pt>
                <c:pt idx="37">
                  <c:v>9.4526213612903245</c:v>
                </c:pt>
                <c:pt idx="38">
                  <c:v>6.171351497330809</c:v>
                </c:pt>
                <c:pt idx="39">
                  <c:v>9.5850234712228506</c:v>
                </c:pt>
                <c:pt idx="40">
                  <c:v>12.557050011235869</c:v>
                </c:pt>
                <c:pt idx="41">
                  <c:v>12.557050011235869</c:v>
                </c:pt>
                <c:pt idx="42">
                  <c:v>12.620135013008543</c:v>
                </c:pt>
                <c:pt idx="43">
                  <c:v>12.620135013008543</c:v>
                </c:pt>
                <c:pt idx="44">
                  <c:v>14.164843466899566</c:v>
                </c:pt>
                <c:pt idx="45">
                  <c:v>12.682679734989316</c:v>
                </c:pt>
                <c:pt idx="46">
                  <c:v>14.246859859128239</c:v>
                </c:pt>
                <c:pt idx="47">
                  <c:v>6.3670012277715511</c:v>
                </c:pt>
                <c:pt idx="48">
                  <c:v>12.542702439046939</c:v>
                </c:pt>
                <c:pt idx="49">
                  <c:v>10.066322726722287</c:v>
                </c:pt>
                <c:pt idx="50">
                  <c:v>10.212940905568027</c:v>
                </c:pt>
                <c:pt idx="51">
                  <c:v>10.212940905568027</c:v>
                </c:pt>
                <c:pt idx="52">
                  <c:v>10.212940905568027</c:v>
                </c:pt>
                <c:pt idx="53">
                  <c:v>22.900884203293202</c:v>
                </c:pt>
                <c:pt idx="54">
                  <c:v>14.942338106392404</c:v>
                </c:pt>
                <c:pt idx="55">
                  <c:v>14.942338106392404</c:v>
                </c:pt>
                <c:pt idx="56">
                  <c:v>10.636288031796976</c:v>
                </c:pt>
                <c:pt idx="57">
                  <c:v>7.1217521331912765</c:v>
                </c:pt>
                <c:pt idx="58">
                  <c:v>6.6784844573150632</c:v>
                </c:pt>
                <c:pt idx="59">
                  <c:v>11.216759609776261</c:v>
                </c:pt>
                <c:pt idx="60">
                  <c:v>14.994626561680073</c:v>
                </c:pt>
                <c:pt idx="61">
                  <c:v>7.593238501268293</c:v>
                </c:pt>
                <c:pt idx="62">
                  <c:v>12.046032862977672</c:v>
                </c:pt>
                <c:pt idx="63">
                  <c:v>7.8852861359324598</c:v>
                </c:pt>
                <c:pt idx="64">
                  <c:v>7.9464123850482142</c:v>
                </c:pt>
                <c:pt idx="65">
                  <c:v>7.7773397811110181</c:v>
                </c:pt>
                <c:pt idx="66">
                  <c:v>12.4284466046595</c:v>
                </c:pt>
                <c:pt idx="67">
                  <c:v>12.4284466046595</c:v>
                </c:pt>
                <c:pt idx="68">
                  <c:v>12.494555363194923</c:v>
                </c:pt>
                <c:pt idx="69">
                  <c:v>12.562770762949414</c:v>
                </c:pt>
                <c:pt idx="70">
                  <c:v>12.562770762949414</c:v>
                </c:pt>
                <c:pt idx="71">
                  <c:v>12.562770762949414</c:v>
                </c:pt>
                <c:pt idx="72">
                  <c:v>12.527874177496777</c:v>
                </c:pt>
                <c:pt idx="73">
                  <c:v>12.49297759204414</c:v>
                </c:pt>
                <c:pt idx="74">
                  <c:v>12.423184421138865</c:v>
                </c:pt>
                <c:pt idx="75">
                  <c:v>12.423184421138865</c:v>
                </c:pt>
                <c:pt idx="76">
                  <c:v>12.613223657579734</c:v>
                </c:pt>
                <c:pt idx="77">
                  <c:v>12.593727411334816</c:v>
                </c:pt>
                <c:pt idx="78">
                  <c:v>18.834912015827399</c:v>
                </c:pt>
                <c:pt idx="79">
                  <c:v>6.2712354050965171</c:v>
                </c:pt>
                <c:pt idx="80">
                  <c:v>18.764407412919216</c:v>
                </c:pt>
                <c:pt idx="81">
                  <c:v>8.2164225142890537</c:v>
                </c:pt>
                <c:pt idx="82">
                  <c:v>8.1788872154618577</c:v>
                </c:pt>
                <c:pt idx="83">
                  <c:v>8.0744758893070259</c:v>
                </c:pt>
                <c:pt idx="84">
                  <c:v>8.2355941668223949</c:v>
                </c:pt>
                <c:pt idx="85">
                  <c:v>8.2355941668223949</c:v>
                </c:pt>
                <c:pt idx="86">
                  <c:v>8.2006975813697558</c:v>
                </c:pt>
                <c:pt idx="87">
                  <c:v>8.2006975813697558</c:v>
                </c:pt>
                <c:pt idx="88">
                  <c:v>8.2006975813697558</c:v>
                </c:pt>
                <c:pt idx="89">
                  <c:v>8.2006975813697558</c:v>
                </c:pt>
                <c:pt idx="90">
                  <c:v>8.2006975813697558</c:v>
                </c:pt>
                <c:pt idx="91">
                  <c:v>18.863019163587708</c:v>
                </c:pt>
                <c:pt idx="92">
                  <c:v>7.8517317268433846</c:v>
                </c:pt>
                <c:pt idx="93">
                  <c:v>7.7819385559381091</c:v>
                </c:pt>
                <c:pt idx="94">
                  <c:v>7.7819385559381091</c:v>
                </c:pt>
                <c:pt idx="95">
                  <c:v>7.7819385559381091</c:v>
                </c:pt>
                <c:pt idx="96">
                  <c:v>7.7470419704854718</c:v>
                </c:pt>
                <c:pt idx="97">
                  <c:v>13.086219544738974</c:v>
                </c:pt>
                <c:pt idx="98">
                  <c:v>13.421763635629716</c:v>
                </c:pt>
                <c:pt idx="99">
                  <c:v>13.421763635629716</c:v>
                </c:pt>
                <c:pt idx="100">
                  <c:v>13.499864415406011</c:v>
                </c:pt>
                <c:pt idx="101">
                  <c:v>13.774967941830498</c:v>
                </c:pt>
                <c:pt idx="102">
                  <c:v>13.774967941830498</c:v>
                </c:pt>
                <c:pt idx="103">
                  <c:v>8.8745626797655124</c:v>
                </c:pt>
                <c:pt idx="104">
                  <c:v>8.8369586006139631</c:v>
                </c:pt>
                <c:pt idx="105">
                  <c:v>8.9919929620282417</c:v>
                </c:pt>
                <c:pt idx="106">
                  <c:v>8.9537291621898234</c:v>
                </c:pt>
                <c:pt idx="107">
                  <c:v>8.6093549636440621</c:v>
                </c:pt>
                <c:pt idx="108">
                  <c:v>9.018362442855306</c:v>
                </c:pt>
                <c:pt idx="109">
                  <c:v>7.0277845703227815</c:v>
                </c:pt>
                <c:pt idx="110">
                  <c:v>7.0277845703227815</c:v>
                </c:pt>
                <c:pt idx="111">
                  <c:v>6.9873950038266743</c:v>
                </c:pt>
                <c:pt idx="112">
                  <c:v>14.462130578990116</c:v>
                </c:pt>
                <c:pt idx="113">
                  <c:v>14.459464805606641</c:v>
                </c:pt>
                <c:pt idx="114">
                  <c:v>5.0508215786711821</c:v>
                </c:pt>
                <c:pt idx="115">
                  <c:v>5.0508215786711821</c:v>
                </c:pt>
                <c:pt idx="116">
                  <c:v>5.0508215786711821</c:v>
                </c:pt>
                <c:pt idx="117">
                  <c:v>5.0508215786711821</c:v>
                </c:pt>
                <c:pt idx="118">
                  <c:v>5.0508215786711821</c:v>
                </c:pt>
                <c:pt idx="119">
                  <c:v>2.4960752094594705</c:v>
                </c:pt>
                <c:pt idx="120">
                  <c:v>2.4920362528098603</c:v>
                </c:pt>
                <c:pt idx="121">
                  <c:v>15.099484090083433</c:v>
                </c:pt>
                <c:pt idx="122">
                  <c:v>9.0068733286320715</c:v>
                </c:pt>
                <c:pt idx="123">
                  <c:v>9.0068733286320715</c:v>
                </c:pt>
                <c:pt idx="124">
                  <c:v>9.0068733286320715</c:v>
                </c:pt>
                <c:pt idx="125">
                  <c:v>9.0068733286320715</c:v>
                </c:pt>
                <c:pt idx="126">
                  <c:v>15.295581286058541</c:v>
                </c:pt>
                <c:pt idx="127">
                  <c:v>5.2825106419129799</c:v>
                </c:pt>
                <c:pt idx="128">
                  <c:v>11.931553114320828</c:v>
                </c:pt>
                <c:pt idx="129">
                  <c:v>7.6483648014859549</c:v>
                </c:pt>
                <c:pt idx="130">
                  <c:v>9.994653115075721</c:v>
                </c:pt>
                <c:pt idx="131">
                  <c:v>2.6386266206222047</c:v>
                </c:pt>
                <c:pt idx="132">
                  <c:v>2.6386266206222047</c:v>
                </c:pt>
                <c:pt idx="133">
                  <c:v>10.069591013321872</c:v>
                </c:pt>
                <c:pt idx="134">
                  <c:v>10.069591013321872</c:v>
                </c:pt>
                <c:pt idx="135">
                  <c:v>10.027103287527266</c:v>
                </c:pt>
                <c:pt idx="136">
                  <c:v>10.027103287527266</c:v>
                </c:pt>
                <c:pt idx="137">
                  <c:v>10.027103287527266</c:v>
                </c:pt>
                <c:pt idx="138">
                  <c:v>10.027103287527266</c:v>
                </c:pt>
                <c:pt idx="139">
                  <c:v>10.017138739458172</c:v>
                </c:pt>
                <c:pt idx="140">
                  <c:v>2.4920362528098603</c:v>
                </c:pt>
                <c:pt idx="141">
                  <c:v>2.4920362528098603</c:v>
                </c:pt>
                <c:pt idx="142">
                  <c:v>9.9745126171626044</c:v>
                </c:pt>
                <c:pt idx="143">
                  <c:v>10.09263991032156</c:v>
                </c:pt>
                <c:pt idx="144">
                  <c:v>7.9062576416131289</c:v>
                </c:pt>
                <c:pt idx="145">
                  <c:v>7.860819379305009</c:v>
                </c:pt>
                <c:pt idx="146">
                  <c:v>7.860819379305009</c:v>
                </c:pt>
                <c:pt idx="147">
                  <c:v>7.860819379305009</c:v>
                </c:pt>
                <c:pt idx="148">
                  <c:v>7.860819379305009</c:v>
                </c:pt>
                <c:pt idx="149">
                  <c:v>16.617421644112984</c:v>
                </c:pt>
                <c:pt idx="150">
                  <c:v>7.888208993867047</c:v>
                </c:pt>
                <c:pt idx="151">
                  <c:v>7.888208993867047</c:v>
                </c:pt>
                <c:pt idx="152">
                  <c:v>9.8256799948713507</c:v>
                </c:pt>
                <c:pt idx="153">
                  <c:v>9.8256799948713507</c:v>
                </c:pt>
                <c:pt idx="154">
                  <c:v>10.486901963934656</c:v>
                </c:pt>
                <c:pt idx="155">
                  <c:v>10.486901963934656</c:v>
                </c:pt>
                <c:pt idx="156">
                  <c:v>10.486901963934656</c:v>
                </c:pt>
                <c:pt idx="157">
                  <c:v>17.160683505555138</c:v>
                </c:pt>
                <c:pt idx="158">
                  <c:v>10.496238593176052</c:v>
                </c:pt>
                <c:pt idx="159">
                  <c:v>10.7151971882009</c:v>
                </c:pt>
                <c:pt idx="160">
                  <c:v>10.669600604421323</c:v>
                </c:pt>
                <c:pt idx="161">
                  <c:v>10.669600604421323</c:v>
                </c:pt>
                <c:pt idx="162">
                  <c:v>2.908048787719772</c:v>
                </c:pt>
                <c:pt idx="163">
                  <c:v>2.8080846106419046</c:v>
                </c:pt>
                <c:pt idx="164">
                  <c:v>2.8080846106419046</c:v>
                </c:pt>
                <c:pt idx="165">
                  <c:v>2.8080846106419046</c:v>
                </c:pt>
                <c:pt idx="166">
                  <c:v>2.8080846106419046</c:v>
                </c:pt>
                <c:pt idx="167">
                  <c:v>2.8080846106419046</c:v>
                </c:pt>
                <c:pt idx="168">
                  <c:v>2.8080846106419046</c:v>
                </c:pt>
                <c:pt idx="169">
                  <c:v>2.8035407844110924</c:v>
                </c:pt>
                <c:pt idx="170">
                  <c:v>2.8080846106419046</c:v>
                </c:pt>
                <c:pt idx="171">
                  <c:v>17.710673068067784</c:v>
                </c:pt>
                <c:pt idx="172">
                  <c:v>17.710673068067784</c:v>
                </c:pt>
                <c:pt idx="173">
                  <c:v>8.996775937008044</c:v>
                </c:pt>
                <c:pt idx="174">
                  <c:v>17.678741875534158</c:v>
                </c:pt>
                <c:pt idx="175">
                  <c:v>2.4920362528098603</c:v>
                </c:pt>
                <c:pt idx="176">
                  <c:v>5.9978506246720285</c:v>
                </c:pt>
                <c:pt idx="177">
                  <c:v>16.750361017265885</c:v>
                </c:pt>
                <c:pt idx="178">
                  <c:v>16.750361017265885</c:v>
                </c:pt>
                <c:pt idx="179">
                  <c:v>18.444356681167527</c:v>
                </c:pt>
                <c:pt idx="180">
                  <c:v>3.6034517586962389</c:v>
                </c:pt>
                <c:pt idx="181">
                  <c:v>3.6034517586962389</c:v>
                </c:pt>
                <c:pt idx="182">
                  <c:v>9.4120117494853393</c:v>
                </c:pt>
                <c:pt idx="183">
                  <c:v>11.474856690349473</c:v>
                </c:pt>
                <c:pt idx="184">
                  <c:v>11.572515045160957</c:v>
                </c:pt>
                <c:pt idx="185">
                  <c:v>11.572515045160957</c:v>
                </c:pt>
                <c:pt idx="186">
                  <c:v>11.572515045160957</c:v>
                </c:pt>
                <c:pt idx="187">
                  <c:v>11.523685867755216</c:v>
                </c:pt>
                <c:pt idx="188">
                  <c:v>11.523685867755216</c:v>
                </c:pt>
                <c:pt idx="189">
                  <c:v>11.523685867755216</c:v>
                </c:pt>
                <c:pt idx="190">
                  <c:v>11.523685867755216</c:v>
                </c:pt>
                <c:pt idx="191">
                  <c:v>11.566845739919092</c:v>
                </c:pt>
                <c:pt idx="192">
                  <c:v>8.8090116001550296</c:v>
                </c:pt>
                <c:pt idx="193">
                  <c:v>10.880676924839145</c:v>
                </c:pt>
                <c:pt idx="194">
                  <c:v>2.9855967553922995</c:v>
                </c:pt>
                <c:pt idx="195">
                  <c:v>2.9662097634741675</c:v>
                </c:pt>
                <c:pt idx="196">
                  <c:v>2.946822771556036</c:v>
                </c:pt>
                <c:pt idx="197">
                  <c:v>2.9932285749720111</c:v>
                </c:pt>
                <c:pt idx="198">
                  <c:v>8.9837935763485834</c:v>
                </c:pt>
                <c:pt idx="199">
                  <c:v>8.9837935763485834</c:v>
                </c:pt>
                <c:pt idx="200">
                  <c:v>8.9837935763485834</c:v>
                </c:pt>
                <c:pt idx="201">
                  <c:v>3.7672450204551593</c:v>
                </c:pt>
                <c:pt idx="202">
                  <c:v>9.0556639249593704</c:v>
                </c:pt>
                <c:pt idx="203">
                  <c:v>14.362923890567167</c:v>
                </c:pt>
                <c:pt idx="204">
                  <c:v>15.132624247208442</c:v>
                </c:pt>
                <c:pt idx="205">
                  <c:v>2.415917454413349</c:v>
                </c:pt>
                <c:pt idx="206">
                  <c:v>12.815843107864199</c:v>
                </c:pt>
                <c:pt idx="207">
                  <c:v>12.761767820489245</c:v>
                </c:pt>
                <c:pt idx="208">
                  <c:v>12.761767820489245</c:v>
                </c:pt>
                <c:pt idx="209">
                  <c:v>12.761767820489245</c:v>
                </c:pt>
                <c:pt idx="210">
                  <c:v>12.761767820489245</c:v>
                </c:pt>
                <c:pt idx="211">
                  <c:v>12.70769253311429</c:v>
                </c:pt>
                <c:pt idx="212">
                  <c:v>12.70769253311429</c:v>
                </c:pt>
                <c:pt idx="213">
                  <c:v>12.70769253311429</c:v>
                </c:pt>
                <c:pt idx="214">
                  <c:v>4.6063492797481196</c:v>
                </c:pt>
                <c:pt idx="215">
                  <c:v>4.6063492797481196</c:v>
                </c:pt>
                <c:pt idx="216">
                  <c:v>11.955311682847951</c:v>
                </c:pt>
                <c:pt idx="217">
                  <c:v>11.955311682847951</c:v>
                </c:pt>
                <c:pt idx="218">
                  <c:v>4.2242316690417416</c:v>
                </c:pt>
                <c:pt idx="219">
                  <c:v>3.9782107416006482</c:v>
                </c:pt>
                <c:pt idx="220">
                  <c:v>3.9782107416006482</c:v>
                </c:pt>
                <c:pt idx="221">
                  <c:v>3.9782107416006482</c:v>
                </c:pt>
                <c:pt idx="222">
                  <c:v>11.578342395550944</c:v>
                </c:pt>
                <c:pt idx="223">
                  <c:v>3.8944589365143192</c:v>
                </c:pt>
                <c:pt idx="224">
                  <c:v>3.8944589365143192</c:v>
                </c:pt>
                <c:pt idx="225">
                  <c:v>3.8944589365143192</c:v>
                </c:pt>
                <c:pt idx="226">
                  <c:v>3.8944589365143192</c:v>
                </c:pt>
                <c:pt idx="227">
                  <c:v>3.8944589365143192</c:v>
                </c:pt>
                <c:pt idx="228">
                  <c:v>3.8944589365143192</c:v>
                </c:pt>
                <c:pt idx="229">
                  <c:v>10.924148489521231</c:v>
                </c:pt>
                <c:pt idx="230">
                  <c:v>11.167626676674951</c:v>
                </c:pt>
                <c:pt idx="231">
                  <c:v>3.2296789836415791</c:v>
                </c:pt>
                <c:pt idx="232">
                  <c:v>3.2296789836415791</c:v>
                </c:pt>
                <c:pt idx="233">
                  <c:v>3.2296789836415791</c:v>
                </c:pt>
                <c:pt idx="234">
                  <c:v>3.2296789836415791</c:v>
                </c:pt>
                <c:pt idx="235">
                  <c:v>3.2244444958236835</c:v>
                </c:pt>
                <c:pt idx="236">
                  <c:v>3.2087410323699967</c:v>
                </c:pt>
                <c:pt idx="237">
                  <c:v>3.2035065445521012</c:v>
                </c:pt>
                <c:pt idx="238">
                  <c:v>3.9258658634216923</c:v>
                </c:pt>
                <c:pt idx="239">
                  <c:v>2.5125541525898831</c:v>
                </c:pt>
                <c:pt idx="240">
                  <c:v>3.2346179761794316</c:v>
                </c:pt>
                <c:pt idx="241">
                  <c:v>17.149520590593998</c:v>
                </c:pt>
                <c:pt idx="242">
                  <c:v>17.149520590593998</c:v>
                </c:pt>
                <c:pt idx="243">
                  <c:v>9.9294560580694835</c:v>
                </c:pt>
                <c:pt idx="244">
                  <c:v>9.9294560580694835</c:v>
                </c:pt>
                <c:pt idx="245">
                  <c:v>9.9294560580694835</c:v>
                </c:pt>
                <c:pt idx="246">
                  <c:v>9.9294560580694835</c:v>
                </c:pt>
                <c:pt idx="247">
                  <c:v>9.9294560580694835</c:v>
                </c:pt>
                <c:pt idx="248">
                  <c:v>9.9294560580694835</c:v>
                </c:pt>
                <c:pt idx="249">
                  <c:v>24.794942295294899</c:v>
                </c:pt>
                <c:pt idx="250">
                  <c:v>4.7982804997376247</c:v>
                </c:pt>
                <c:pt idx="251">
                  <c:v>7.1379379334939843</c:v>
                </c:pt>
                <c:pt idx="252">
                  <c:v>13.444746107608536</c:v>
                </c:pt>
                <c:pt idx="253">
                  <c:v>13.444746107608536</c:v>
                </c:pt>
                <c:pt idx="254">
                  <c:v>13.449725643203944</c:v>
                </c:pt>
                <c:pt idx="255">
                  <c:v>5.050821578671183</c:v>
                </c:pt>
                <c:pt idx="256">
                  <c:v>4.6192059164938266</c:v>
                </c:pt>
                <c:pt idx="257">
                  <c:v>4.6192059164938266</c:v>
                </c:pt>
                <c:pt idx="258">
                  <c:v>4.6192059164938266</c:v>
                </c:pt>
                <c:pt idx="259">
                  <c:v>4.5285207108767764</c:v>
                </c:pt>
                <c:pt idx="260">
                  <c:v>4.3620731815796576</c:v>
                </c:pt>
                <c:pt idx="261">
                  <c:v>4.3620731815796576</c:v>
                </c:pt>
                <c:pt idx="262">
                  <c:v>4.3620731815796576</c:v>
                </c:pt>
                <c:pt idx="263">
                  <c:v>4.3620731815796576</c:v>
                </c:pt>
                <c:pt idx="264">
                  <c:v>4.3620731815796576</c:v>
                </c:pt>
                <c:pt idx="265">
                  <c:v>4.339688858674184</c:v>
                </c:pt>
                <c:pt idx="266">
                  <c:v>4.3391149016766066</c:v>
                </c:pt>
                <c:pt idx="267">
                  <c:v>4.2702400619674545</c:v>
                </c:pt>
                <c:pt idx="268">
                  <c:v>4.2702400619674545</c:v>
                </c:pt>
                <c:pt idx="269">
                  <c:v>3.9466848490610493</c:v>
                </c:pt>
                <c:pt idx="270">
                  <c:v>4.121011242597624</c:v>
                </c:pt>
                <c:pt idx="271">
                  <c:v>4.121011242597624</c:v>
                </c:pt>
                <c:pt idx="272">
                  <c:v>4.121011242597624</c:v>
                </c:pt>
                <c:pt idx="273">
                  <c:v>4.121011242597624</c:v>
                </c:pt>
                <c:pt idx="274">
                  <c:v>4.118715414607319</c:v>
                </c:pt>
                <c:pt idx="275">
                  <c:v>3.5355751050698281</c:v>
                </c:pt>
                <c:pt idx="276">
                  <c:v>3.5355751050698281</c:v>
                </c:pt>
                <c:pt idx="277">
                  <c:v>3.5355751050698281</c:v>
                </c:pt>
                <c:pt idx="278">
                  <c:v>3.431688888508523</c:v>
                </c:pt>
                <c:pt idx="279">
                  <c:v>3.431688888508523</c:v>
                </c:pt>
                <c:pt idx="280">
                  <c:v>3.3059923060393195</c:v>
                </c:pt>
                <c:pt idx="281">
                  <c:v>3.3059923060393195</c:v>
                </c:pt>
                <c:pt idx="282">
                  <c:v>11.097627359018835</c:v>
                </c:pt>
                <c:pt idx="283">
                  <c:v>11.097627359018835</c:v>
                </c:pt>
                <c:pt idx="284">
                  <c:v>12.999867766099424</c:v>
                </c:pt>
                <c:pt idx="285">
                  <c:v>12.017956724760282</c:v>
                </c:pt>
                <c:pt idx="286">
                  <c:v>11.550591741019606</c:v>
                </c:pt>
                <c:pt idx="287">
                  <c:v>4.307647314359949</c:v>
                </c:pt>
                <c:pt idx="288">
                  <c:v>15.471728315915348</c:v>
                </c:pt>
                <c:pt idx="289">
                  <c:v>15.471728315915348</c:v>
                </c:pt>
                <c:pt idx="290">
                  <c:v>15.471728315915348</c:v>
                </c:pt>
                <c:pt idx="291">
                  <c:v>16.496989532463491</c:v>
                </c:pt>
                <c:pt idx="292">
                  <c:v>16.496989532463491</c:v>
                </c:pt>
                <c:pt idx="293">
                  <c:v>16.496989532463491</c:v>
                </c:pt>
                <c:pt idx="294">
                  <c:v>16.496989532463491</c:v>
                </c:pt>
                <c:pt idx="295">
                  <c:v>16.496989532463491</c:v>
                </c:pt>
                <c:pt idx="296">
                  <c:v>16.496989532463491</c:v>
                </c:pt>
                <c:pt idx="297">
                  <c:v>16.357774430923715</c:v>
                </c:pt>
                <c:pt idx="298">
                  <c:v>16.357774430923715</c:v>
                </c:pt>
                <c:pt idx="299">
                  <c:v>16.357774430923715</c:v>
                </c:pt>
                <c:pt idx="300">
                  <c:v>15.925029075608276</c:v>
                </c:pt>
                <c:pt idx="301">
                  <c:v>15.925029075608276</c:v>
                </c:pt>
                <c:pt idx="302">
                  <c:v>15.925029075608276</c:v>
                </c:pt>
                <c:pt idx="303">
                  <c:v>3.6223382712034411</c:v>
                </c:pt>
                <c:pt idx="304">
                  <c:v>4.8528064145073699</c:v>
                </c:pt>
                <c:pt idx="305">
                  <c:v>5.6450358820442643</c:v>
                </c:pt>
                <c:pt idx="306">
                  <c:v>5.6450358820442643</c:v>
                </c:pt>
                <c:pt idx="307">
                  <c:v>5.6450358820442643</c:v>
                </c:pt>
                <c:pt idx="308">
                  <c:v>5.6450358820442643</c:v>
                </c:pt>
                <c:pt idx="309">
                  <c:v>5.6450358820442643</c:v>
                </c:pt>
                <c:pt idx="310">
                  <c:v>5.6450358820442643</c:v>
                </c:pt>
                <c:pt idx="311">
                  <c:v>4.3413533339671551</c:v>
                </c:pt>
                <c:pt idx="312">
                  <c:v>4.6058360946679331</c:v>
                </c:pt>
                <c:pt idx="313">
                  <c:v>4.6058360946679331</c:v>
                </c:pt>
                <c:pt idx="314">
                  <c:v>4.6032701692670042</c:v>
                </c:pt>
                <c:pt idx="315">
                  <c:v>4.6032701692670042</c:v>
                </c:pt>
                <c:pt idx="316">
                  <c:v>3.7661370072138491</c:v>
                </c:pt>
                <c:pt idx="317">
                  <c:v>3.6949325773380628</c:v>
                </c:pt>
                <c:pt idx="318">
                  <c:v>3.6949325773380628</c:v>
                </c:pt>
                <c:pt idx="319">
                  <c:v>3.6949325773380628</c:v>
                </c:pt>
                <c:pt idx="320">
                  <c:v>3.6949325773380628</c:v>
                </c:pt>
                <c:pt idx="321">
                  <c:v>3.6949325773380628</c:v>
                </c:pt>
                <c:pt idx="322">
                  <c:v>3.6949325773380628</c:v>
                </c:pt>
                <c:pt idx="323">
                  <c:v>3.6949325773380628</c:v>
                </c:pt>
                <c:pt idx="324">
                  <c:v>3.6949325773380628</c:v>
                </c:pt>
                <c:pt idx="325">
                  <c:v>22.004235827079611</c:v>
                </c:pt>
                <c:pt idx="326">
                  <c:v>14.721996987831346</c:v>
                </c:pt>
                <c:pt idx="327">
                  <c:v>4.8937008505846791</c:v>
                </c:pt>
                <c:pt idx="328">
                  <c:v>4.8937008505846791</c:v>
                </c:pt>
                <c:pt idx="329">
                  <c:v>4.8937008505846791</c:v>
                </c:pt>
                <c:pt idx="330">
                  <c:v>4.8937008505846791</c:v>
                </c:pt>
                <c:pt idx="331">
                  <c:v>4.8937008505846791</c:v>
                </c:pt>
                <c:pt idx="332">
                  <c:v>3.9258658634216923</c:v>
                </c:pt>
                <c:pt idx="333">
                  <c:v>3.9258658634216923</c:v>
                </c:pt>
                <c:pt idx="334">
                  <c:v>3.9258658634216923</c:v>
                </c:pt>
                <c:pt idx="335">
                  <c:v>3.9258658634216923</c:v>
                </c:pt>
                <c:pt idx="336">
                  <c:v>3.9258658634216923</c:v>
                </c:pt>
                <c:pt idx="337">
                  <c:v>3.9258658634216923</c:v>
                </c:pt>
                <c:pt idx="338">
                  <c:v>3.9258658634216923</c:v>
                </c:pt>
                <c:pt idx="339">
                  <c:v>3.9258658634216923</c:v>
                </c:pt>
                <c:pt idx="340">
                  <c:v>3.9258658634216923</c:v>
                </c:pt>
                <c:pt idx="341">
                  <c:v>3.9258658634216923</c:v>
                </c:pt>
                <c:pt idx="342">
                  <c:v>3.9258658634216923</c:v>
                </c:pt>
                <c:pt idx="343">
                  <c:v>3.9258658634216923</c:v>
                </c:pt>
                <c:pt idx="344">
                  <c:v>5.5873746370795612</c:v>
                </c:pt>
                <c:pt idx="345">
                  <c:v>5.2621835206357774</c:v>
                </c:pt>
                <c:pt idx="346">
                  <c:v>5.2785986702935848</c:v>
                </c:pt>
                <c:pt idx="347">
                  <c:v>5.338582746092376</c:v>
                </c:pt>
                <c:pt idx="348">
                  <c:v>5.338582746092376</c:v>
                </c:pt>
                <c:pt idx="349">
                  <c:v>5.338582746092376</c:v>
                </c:pt>
                <c:pt idx="350">
                  <c:v>4.2585663603218356</c:v>
                </c:pt>
                <c:pt idx="351">
                  <c:v>4.2827627600963911</c:v>
                </c:pt>
                <c:pt idx="352">
                  <c:v>4.2827627600963911</c:v>
                </c:pt>
                <c:pt idx="353">
                  <c:v>4.2827627600963911</c:v>
                </c:pt>
                <c:pt idx="354">
                  <c:v>4.2827627600963911</c:v>
                </c:pt>
                <c:pt idx="355">
                  <c:v>4.2827627600963911</c:v>
                </c:pt>
                <c:pt idx="356">
                  <c:v>4.2827627600963911</c:v>
                </c:pt>
                <c:pt idx="357">
                  <c:v>4.2827627600963911</c:v>
                </c:pt>
                <c:pt idx="358">
                  <c:v>4.2827627600963911</c:v>
                </c:pt>
                <c:pt idx="359">
                  <c:v>4.2827627600963911</c:v>
                </c:pt>
                <c:pt idx="360">
                  <c:v>4.2827627600963911</c:v>
                </c:pt>
                <c:pt idx="361">
                  <c:v>4.2827627600963911</c:v>
                </c:pt>
                <c:pt idx="362">
                  <c:v>7.1974207496064357</c:v>
                </c:pt>
                <c:pt idx="363">
                  <c:v>7.1974207496064357</c:v>
                </c:pt>
                <c:pt idx="364">
                  <c:v>5.764359284124283</c:v>
                </c:pt>
                <c:pt idx="365">
                  <c:v>5.7999417488411007</c:v>
                </c:pt>
                <c:pt idx="366">
                  <c:v>5.7999417488411007</c:v>
                </c:pt>
                <c:pt idx="367">
                  <c:v>5.7999417488411007</c:v>
                </c:pt>
                <c:pt idx="368">
                  <c:v>5.7999417488411007</c:v>
                </c:pt>
                <c:pt idx="369">
                  <c:v>5.7999417488411007</c:v>
                </c:pt>
                <c:pt idx="370">
                  <c:v>5.7999417488411007</c:v>
                </c:pt>
                <c:pt idx="371">
                  <c:v>5.7999417488411007</c:v>
                </c:pt>
                <c:pt idx="372">
                  <c:v>5.872441020701614</c:v>
                </c:pt>
                <c:pt idx="373">
                  <c:v>4.6528780603516351</c:v>
                </c:pt>
                <c:pt idx="374">
                  <c:v>4.6528780603516351</c:v>
                </c:pt>
                <c:pt idx="375">
                  <c:v>4.7110390361060306</c:v>
                </c:pt>
                <c:pt idx="376">
                  <c:v>4.7110390361060306</c:v>
                </c:pt>
                <c:pt idx="377">
                  <c:v>4.7110390361060306</c:v>
                </c:pt>
                <c:pt idx="378">
                  <c:v>3.8773983836263621</c:v>
                </c:pt>
                <c:pt idx="379">
                  <c:v>6.5249344674462373</c:v>
                </c:pt>
                <c:pt idx="380">
                  <c:v>6.6168349529032273</c:v>
                </c:pt>
                <c:pt idx="381">
                  <c:v>6.6168349529032273</c:v>
                </c:pt>
                <c:pt idx="382">
                  <c:v>6.6168349529032273</c:v>
                </c:pt>
                <c:pt idx="383">
                  <c:v>5.3082129984293296</c:v>
                </c:pt>
                <c:pt idx="384">
                  <c:v>4.9497243080840168</c:v>
                </c:pt>
                <c:pt idx="385">
                  <c:v>7.7699428546887646</c:v>
                </c:pt>
                <c:pt idx="386">
                  <c:v>5.3878419531854984</c:v>
                </c:pt>
                <c:pt idx="387">
                  <c:v>5.3878419531854984</c:v>
                </c:pt>
                <c:pt idx="388">
                  <c:v>4.6415184947746049</c:v>
                </c:pt>
              </c:numCache>
            </c:numRef>
          </c:yVal>
          <c:smooth val="0"/>
          <c:extLst>
            <c:ext xmlns:c16="http://schemas.microsoft.com/office/drawing/2014/chart" uri="{C3380CC4-5D6E-409C-BE32-E72D297353CC}">
              <c16:uniqueId val="{00000001-94D5-4958-84C2-CC9D617F8979}"/>
            </c:ext>
          </c:extLst>
        </c:ser>
        <c:dLbls>
          <c:showLegendKey val="0"/>
          <c:showVal val="0"/>
          <c:showCatName val="0"/>
          <c:showSerName val="0"/>
          <c:showPercent val="0"/>
          <c:showBubbleSize val="0"/>
        </c:dLbls>
        <c:axId val="543434504"/>
        <c:axId val="1"/>
      </c:scatterChart>
      <c:valAx>
        <c:axId val="543434504"/>
        <c:scaling>
          <c:orientation val="minMax"/>
          <c:max val="900"/>
          <c:min val="0"/>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800" b="1" i="0" u="none" strike="noStrike" baseline="0">
                    <a:solidFill>
                      <a:srgbClr val="FFFFFF"/>
                    </a:solidFill>
                    <a:latin typeface="Arial"/>
                    <a:ea typeface="Arial"/>
                    <a:cs typeface="Arial"/>
                  </a:defRPr>
                </a:pPr>
                <a:r>
                  <a:rPr lang="en-US"/>
                  <a:t>Pixel Density at the Sensor (pixels/mm) </a:t>
                </a:r>
              </a:p>
            </c:rich>
          </c:tx>
          <c:layout>
            <c:manualLayout>
              <c:xMode val="edge"/>
              <c:yMode val="edge"/>
              <c:x val="0.32456937068912894"/>
              <c:y val="0.88515694828686953"/>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25" b="0" i="0" u="none" strike="noStrike" baseline="0">
                <a:solidFill>
                  <a:srgbClr val="FFFFFF"/>
                </a:solidFill>
                <a:latin typeface="Arial"/>
                <a:ea typeface="Arial"/>
                <a:cs typeface="Arial"/>
              </a:defRPr>
            </a:pPr>
            <a:endParaRPr lang="en-US"/>
          </a:p>
        </c:txPr>
        <c:crossAx val="1"/>
        <c:crosses val="autoZero"/>
        <c:crossBetween val="midCat"/>
        <c:majorUnit val="25"/>
        <c:minorUnit val="25"/>
      </c:valAx>
      <c:valAx>
        <c:axId val="1"/>
        <c:scaling>
          <c:orientation val="minMax"/>
          <c:max val="32"/>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 sourceLinked="0"/>
        <c:majorTickMark val="out"/>
        <c:minorTickMark val="none"/>
        <c:tickLblPos val="nextTo"/>
        <c:spPr>
          <a:ln w="3175">
            <a:solidFill>
              <a:srgbClr val="000000"/>
            </a:solidFill>
            <a:prstDash val="solid"/>
          </a:ln>
        </c:spPr>
        <c:txPr>
          <a:bodyPr rot="0" vert="horz"/>
          <a:lstStyle/>
          <a:p>
            <a:pPr>
              <a:defRPr sz="1025" b="0" i="0" u="none" strike="noStrike" baseline="0">
                <a:solidFill>
                  <a:srgbClr val="FFFFFF"/>
                </a:solidFill>
                <a:latin typeface="Arial"/>
                <a:ea typeface="Arial"/>
                <a:cs typeface="Arial"/>
              </a:defRPr>
            </a:pPr>
            <a:endParaRPr lang="en-US"/>
          </a:p>
        </c:txPr>
        <c:crossAx val="543434504"/>
        <c:crossesAt val="0"/>
        <c:crossBetween val="midCat"/>
        <c:majorUnit val="1"/>
        <c:minorUnit val="1"/>
      </c:valAx>
      <c:spPr>
        <a:gradFill rotWithShape="0">
          <a:gsLst>
            <a:gs pos="0">
              <a:srgbClr val="666699">
                <a:gamma/>
                <a:shade val="46275"/>
                <a:invGamma/>
              </a:srgbClr>
            </a:gs>
            <a:gs pos="100000">
              <a:srgbClr val="666699"/>
            </a:gs>
          </a:gsLst>
          <a:lin ang="2700000" scaled="1"/>
        </a:gradFill>
        <a:ln w="12700">
          <a:solidFill>
            <a:srgbClr val="808080"/>
          </a:solidFill>
          <a:prstDash val="solid"/>
        </a:ln>
      </c:spPr>
    </c:plotArea>
    <c:plotVisOnly val="1"/>
    <c:dispBlanksAs val="gap"/>
    <c:showDLblsOverMax val="0"/>
  </c:chart>
  <c:spPr>
    <a:gradFill rotWithShape="0">
      <a:gsLst>
        <a:gs pos="0">
          <a:srgbClr val="808080"/>
        </a:gs>
        <a:gs pos="100000">
          <a:srgbClr val="808080">
            <a:gamma/>
            <a:shade val="25882"/>
            <a:invGamma/>
          </a:srgbClr>
        </a:gs>
      </a:gsLst>
      <a:lin ang="2700000" scaled="1"/>
    </a:gradFill>
    <a:ln w="3175">
      <a:solidFill>
        <a:srgbClr val="000000"/>
      </a:solidFill>
      <a:prstDash val="solid"/>
    </a:ln>
  </c:spPr>
  <c:txPr>
    <a:bodyPr/>
    <a:lstStyle/>
    <a:p>
      <a:pPr>
        <a:defRPr sz="1800" b="0" i="0" u="none" strike="noStrike" baseline="0">
          <a:solidFill>
            <a:srgbClr val="000000"/>
          </a:solidFill>
          <a:latin typeface="Arial"/>
          <a:ea typeface="Arial"/>
          <a:cs typeface="Arial"/>
        </a:defRPr>
      </a:pPr>
      <a:endParaRPr lang="en-US"/>
    </a:p>
  </c:txPr>
  <c:printSettings>
    <c:headerFooter alignWithMargins="0"/>
    <c:pageMargins b="1" l="0.75000000000000033" r="0.75000000000000033" t="1" header="0.5" footer="0.5"/>
    <c:pageSetup orientation="landscape" horizontalDpi="90" verticalDpi="90"/>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1905</xdr:colOff>
      <xdr:row>399</xdr:row>
      <xdr:rowOff>54909</xdr:rowOff>
    </xdr:from>
    <xdr:to>
      <xdr:col>16</xdr:col>
      <xdr:colOff>3</xdr:colOff>
      <xdr:row>409</xdr:row>
      <xdr:rowOff>113414</xdr:rowOff>
    </xdr:to>
    <xdr:sp macro="" textlink="">
      <xdr:nvSpPr>
        <xdr:cNvPr id="1025" name="Text Box 1">
          <a:extLst>
            <a:ext uri="{FF2B5EF4-FFF2-40B4-BE49-F238E27FC236}">
              <a16:creationId xmlns:a16="http://schemas.microsoft.com/office/drawing/2014/main" id="{1C7B1039-5730-48E9-B803-984049C23174}"/>
            </a:ext>
          </a:extLst>
        </xdr:cNvPr>
        <xdr:cNvSpPr txBox="1">
          <a:spLocks noChangeArrowheads="1"/>
        </xdr:cNvSpPr>
      </xdr:nvSpPr>
      <xdr:spPr bwMode="auto">
        <a:xfrm>
          <a:off x="228600" y="43834050"/>
          <a:ext cx="10172700" cy="1695450"/>
        </a:xfrm>
        <a:prstGeom prst="rect">
          <a:avLst/>
        </a:prstGeom>
        <a:solidFill>
          <a:srgbClr val="FFFFFF"/>
        </a:solidFill>
        <a:ln w="9525">
          <a:solidFill>
            <a:srgbClr val="000000"/>
          </a:solidFill>
          <a:miter lim="800000"/>
          <a:headEnd/>
          <a:tailEnd/>
        </a:ln>
      </xdr:spPr>
      <xdr:txBody>
        <a:bodyPr vertOverflow="clip" wrap="square" lIns="36576" tIns="27432" rIns="0" bIns="0" anchor="t" upright="1"/>
        <a:lstStyle/>
        <a:p>
          <a:pPr algn="l" rtl="0">
            <a:defRPr sz="1000"/>
          </a:pPr>
          <a:endParaRPr lang="en-US" sz="1400" b="1" i="0" u="none" strike="noStrike" baseline="0">
            <a:solidFill>
              <a:srgbClr val="000000"/>
            </a:solidFill>
            <a:latin typeface="Arial"/>
            <a:cs typeface="Arial"/>
          </a:endParaRPr>
        </a:p>
        <a:p>
          <a:pPr algn="l" rtl="0">
            <a:defRPr sz="1000"/>
          </a:pPr>
          <a:r>
            <a:rPr lang="en-US" sz="1400" b="1" i="0" u="none" strike="noStrike" baseline="0">
              <a:solidFill>
                <a:srgbClr val="000000"/>
              </a:solidFill>
              <a:latin typeface="Arial"/>
              <a:cs typeface="Arial"/>
            </a:rPr>
            <a:t>Overview</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100" b="0" i="0" u="none" strike="noStrike" baseline="0">
              <a:solidFill>
                <a:srgbClr val="000000"/>
              </a:solidFill>
              <a:latin typeface="Arial"/>
              <a:cs typeface="Arial"/>
            </a:rPr>
            <a:t>This spreadsheet attempts to grade several digicams and DSLRs in terms of their print sizes at 360 dpi, and the number of available stops that are larger than that camera's aperture at which diffraction prevents 5 lp/mm (expressed on an arbitrary scale).  </a:t>
          </a:r>
          <a:r>
            <a:rPr lang="en-US" sz="1100" b="1" i="0" u="none" strike="noStrike" baseline="0">
              <a:solidFill>
                <a:srgbClr val="000000"/>
              </a:solidFill>
              <a:latin typeface="Arial"/>
              <a:cs typeface="Arial"/>
            </a:rPr>
            <a:t>Please note that this spreadsheet makes no attempt to consider many additional criteria which should be considered when selecting a digital camera for purchase.</a:t>
          </a:r>
          <a:r>
            <a:rPr lang="en-US" sz="1100" b="0" i="0" u="none" strike="noStrike" baseline="0">
              <a:solidFill>
                <a:srgbClr val="000000"/>
              </a:solidFill>
              <a:latin typeface="Arial"/>
              <a:cs typeface="Arial"/>
            </a:rPr>
            <a:t>  The scope of this spreadsheet is limited to the impact that Pixel Density has on a camera's vulnerability to suffering degradation due to diffraction and  a loss of diffraction-free apertures with which to work.</a:t>
          </a:r>
        </a:p>
        <a:p>
          <a:pPr algn="l" rtl="0">
            <a:defRPr sz="1000"/>
          </a:pPr>
          <a:endParaRPr lang="en-US" sz="11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xdr:txBody>
    </xdr:sp>
    <xdr:clientData/>
  </xdr:twoCellAnchor>
  <xdr:twoCellAnchor>
    <xdr:from>
      <xdr:col>28</xdr:col>
      <xdr:colOff>209550</xdr:colOff>
      <xdr:row>4</xdr:row>
      <xdr:rowOff>1588</xdr:rowOff>
    </xdr:from>
    <xdr:to>
      <xdr:col>45</xdr:col>
      <xdr:colOff>228600</xdr:colOff>
      <xdr:row>51</xdr:row>
      <xdr:rowOff>114300</xdr:rowOff>
    </xdr:to>
    <xdr:graphicFrame macro="">
      <xdr:nvGraphicFramePr>
        <xdr:cNvPr id="1072" name="Chart 5">
          <a:extLst>
            <a:ext uri="{FF2B5EF4-FFF2-40B4-BE49-F238E27FC236}">
              <a16:creationId xmlns:a16="http://schemas.microsoft.com/office/drawing/2014/main" id="{BF72EB75-F6DF-45A1-84D2-1E07E20B89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0.00849</cdr:x>
      <cdr:y>0.19259</cdr:y>
    </cdr:from>
    <cdr:to>
      <cdr:x>0.07093</cdr:x>
      <cdr:y>0.85787</cdr:y>
    </cdr:to>
    <cdr:sp macro="" textlink="">
      <cdr:nvSpPr>
        <cdr:cNvPr id="7169" name="Text Box 1"/>
        <cdr:cNvSpPr txBox="1">
          <a:spLocks xmlns:a="http://schemas.openxmlformats.org/drawingml/2006/main" noChangeArrowheads="1"/>
        </cdr:cNvSpPr>
      </cdr:nvSpPr>
      <cdr:spPr bwMode="auto">
        <a:xfrm xmlns:a="http://schemas.openxmlformats.org/drawingml/2006/main">
          <a:off x="92481" y="1415442"/>
          <a:ext cx="661693" cy="611803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vert="vert270" wrap="square" lIns="45720" tIns="36576" rIns="45720" bIns="36576" anchor="ctr" upright="1"/>
        <a:lstStyle xmlns:a="http://schemas.openxmlformats.org/drawingml/2006/main"/>
        <a:p xmlns:a="http://schemas.openxmlformats.org/drawingml/2006/main">
          <a:pPr algn="ctr" rtl="0">
            <a:defRPr sz="1000"/>
          </a:pPr>
          <a:r>
            <a:rPr lang="en-US" sz="1800" b="1" i="0" u="none" strike="noStrike" baseline="0">
              <a:solidFill>
                <a:srgbClr val="FFFFFF"/>
              </a:solidFill>
              <a:latin typeface="Arial"/>
              <a:cs typeface="Arial"/>
            </a:rPr>
            <a:t>5 lp/mm Diffraction-Limit f-Number</a:t>
          </a:r>
        </a:p>
      </cdr:txBody>
    </cdr:sp>
  </cdr:relSizeAnchor>
  <cdr:relSizeAnchor xmlns:cdr="http://schemas.openxmlformats.org/drawingml/2006/chartDrawing">
    <cdr:from>
      <cdr:x>0.10313</cdr:x>
      <cdr:y>0.23222</cdr:y>
    </cdr:from>
    <cdr:to>
      <cdr:x>0.96352</cdr:x>
      <cdr:y>0.28959</cdr:y>
    </cdr:to>
    <cdr:sp macro="" textlink="">
      <cdr:nvSpPr>
        <cdr:cNvPr id="7170" name="Text Box 2"/>
        <cdr:cNvSpPr txBox="1">
          <a:spLocks xmlns:a="http://schemas.openxmlformats.org/drawingml/2006/main" noChangeArrowheads="1"/>
        </cdr:cNvSpPr>
      </cdr:nvSpPr>
      <cdr:spPr bwMode="auto">
        <a:xfrm xmlns:a="http://schemas.openxmlformats.org/drawingml/2006/main">
          <a:off x="1088465" y="1866097"/>
          <a:ext cx="9100240" cy="50645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pPr algn="ctr" rtl="0">
            <a:defRPr sz="1000"/>
          </a:pPr>
          <a:r>
            <a:rPr lang="en-US" sz="1400" b="0" i="0" u="none" strike="noStrike" baseline="0">
              <a:solidFill>
                <a:srgbClr val="00FFFF"/>
              </a:solidFill>
              <a:latin typeface="Arial"/>
              <a:cs typeface="Arial"/>
            </a:rPr>
            <a:t>5 lp/mm Diffraction-Limit f-Number = 2085.7 * (Sensor Dimension in Pixels / Sensor Dimension in mm)</a:t>
          </a:r>
          <a:r>
            <a:rPr lang="en-US" sz="1400" b="0" i="0" u="none" strike="noStrike" baseline="30000">
              <a:solidFill>
                <a:srgbClr val="00FFFF"/>
              </a:solidFill>
              <a:latin typeface="Arial"/>
              <a:cs typeface="Arial"/>
            </a:rPr>
            <a:t> -0.999</a:t>
          </a:r>
        </a:p>
      </cdr:txBody>
    </cdr:sp>
  </cdr:relSizeAnchor>
  <cdr:relSizeAnchor xmlns:cdr="http://schemas.openxmlformats.org/drawingml/2006/chartDrawing">
    <cdr:from>
      <cdr:x>0.19925</cdr:x>
      <cdr:y>0.35137</cdr:y>
    </cdr:from>
    <cdr:to>
      <cdr:x>0.58002</cdr:x>
      <cdr:y>0.47058</cdr:y>
    </cdr:to>
    <cdr:sp macro="" textlink="">
      <cdr:nvSpPr>
        <cdr:cNvPr id="7171" name="Text Box 3"/>
        <cdr:cNvSpPr txBox="1">
          <a:spLocks xmlns:a="http://schemas.openxmlformats.org/drawingml/2006/main" noChangeArrowheads="1"/>
        </cdr:cNvSpPr>
      </cdr:nvSpPr>
      <cdr:spPr bwMode="auto">
        <a:xfrm xmlns:a="http://schemas.openxmlformats.org/drawingml/2006/main">
          <a:off x="2103609" y="2858437"/>
          <a:ext cx="3993599" cy="110346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2860" rIns="0" bIns="22860" anchor="ctr" upright="1"/>
        <a:lstStyle xmlns:a="http://schemas.openxmlformats.org/drawingml/2006/main"/>
        <a:p xmlns:a="http://schemas.openxmlformats.org/drawingml/2006/main">
          <a:pPr algn="l" rtl="0">
            <a:lnSpc>
              <a:spcPts val="1200"/>
            </a:lnSpc>
            <a:defRPr sz="1000"/>
          </a:pPr>
          <a:r>
            <a:rPr lang="en-US" sz="1200" b="0" i="0" u="none" strike="noStrike" baseline="0">
              <a:solidFill>
                <a:srgbClr val="FFFF00"/>
              </a:solidFill>
              <a:latin typeface="Arial"/>
              <a:cs typeface="Arial"/>
            </a:rPr>
            <a:t> Low-Density Sensors Providing</a:t>
          </a:r>
        </a:p>
        <a:p xmlns:a="http://schemas.openxmlformats.org/drawingml/2006/main">
          <a:pPr algn="l" rtl="0">
            <a:lnSpc>
              <a:spcPts val="1200"/>
            </a:lnSpc>
            <a:defRPr sz="1000"/>
          </a:pPr>
          <a:r>
            <a:rPr lang="en-US" sz="1200" b="0" i="0" u="none" strike="noStrike" baseline="0">
              <a:solidFill>
                <a:srgbClr val="FFFF00"/>
              </a:solidFill>
              <a:latin typeface="Arial"/>
              <a:cs typeface="Arial"/>
            </a:rPr>
            <a:t>     More Diffraction-Free Stops *</a:t>
          </a:r>
        </a:p>
      </cdr:txBody>
    </cdr:sp>
  </cdr:relSizeAnchor>
  <cdr:relSizeAnchor xmlns:cdr="http://schemas.openxmlformats.org/drawingml/2006/chartDrawing">
    <cdr:from>
      <cdr:x>0.59042</cdr:x>
      <cdr:y>0.68747</cdr:y>
    </cdr:from>
    <cdr:to>
      <cdr:x>0.94468</cdr:x>
      <cdr:y>0.78838</cdr:y>
    </cdr:to>
    <cdr:sp macro="" textlink="">
      <cdr:nvSpPr>
        <cdr:cNvPr id="7172" name="Text Box 4"/>
        <cdr:cNvSpPr txBox="1">
          <a:spLocks xmlns:a="http://schemas.openxmlformats.org/drawingml/2006/main" noChangeArrowheads="1"/>
        </cdr:cNvSpPr>
      </cdr:nvSpPr>
      <cdr:spPr bwMode="auto">
        <a:xfrm xmlns:a="http://schemas.openxmlformats.org/drawingml/2006/main">
          <a:off x="6201412" y="5981660"/>
          <a:ext cx="3714854" cy="92717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0" tIns="22860" rIns="36576" bIns="22860" anchor="ctr" upright="1"/>
        <a:lstStyle xmlns:a="http://schemas.openxmlformats.org/drawingml/2006/main"/>
        <a:p xmlns:a="http://schemas.openxmlformats.org/drawingml/2006/main">
          <a:pPr algn="r" rtl="0">
            <a:lnSpc>
              <a:spcPts val="1200"/>
            </a:lnSpc>
            <a:defRPr sz="1000"/>
          </a:pPr>
          <a:r>
            <a:rPr lang="en-US" sz="1200" b="0" i="0" u="none" strike="noStrike" baseline="0">
              <a:solidFill>
                <a:srgbClr val="FFFF00"/>
              </a:solidFill>
              <a:latin typeface="Arial"/>
              <a:cs typeface="Arial"/>
            </a:rPr>
            <a:t>High-Density Sensors Providing</a:t>
          </a:r>
        </a:p>
        <a:p xmlns:a="http://schemas.openxmlformats.org/drawingml/2006/main">
          <a:pPr algn="r" rtl="0">
            <a:lnSpc>
              <a:spcPts val="1200"/>
            </a:lnSpc>
            <a:defRPr sz="1000"/>
          </a:pPr>
          <a:r>
            <a:rPr lang="en-US" sz="1200" b="0" i="0" u="none" strike="noStrike" baseline="0">
              <a:solidFill>
                <a:srgbClr val="FFFF00"/>
              </a:solidFill>
              <a:latin typeface="Arial"/>
              <a:cs typeface="Arial"/>
            </a:rPr>
            <a:t>   Fewer Diffraction-Free Stops * </a:t>
          </a:r>
        </a:p>
      </cdr:txBody>
    </cdr:sp>
  </cdr:relSizeAnchor>
  <cdr:relSizeAnchor xmlns:cdr="http://schemas.openxmlformats.org/drawingml/2006/chartDrawing">
    <cdr:from>
      <cdr:x>0.08787</cdr:x>
      <cdr:y>0.6614</cdr:y>
    </cdr:from>
    <cdr:to>
      <cdr:x>0.14485</cdr:x>
      <cdr:y>0.6944</cdr:y>
    </cdr:to>
    <cdr:sp macro="" textlink="">
      <cdr:nvSpPr>
        <cdr:cNvPr id="7174" name="Text Box 6"/>
        <cdr:cNvSpPr txBox="1">
          <a:spLocks xmlns:a="http://schemas.openxmlformats.org/drawingml/2006/main" noChangeArrowheads="1"/>
        </cdr:cNvSpPr>
      </cdr:nvSpPr>
      <cdr:spPr bwMode="auto">
        <a:xfrm xmlns:a="http://schemas.openxmlformats.org/drawingml/2006/main">
          <a:off x="997233" y="5942835"/>
          <a:ext cx="646668" cy="29651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n-US" sz="1025" b="0" i="0" u="none" strike="noStrike" baseline="0">
              <a:solidFill>
                <a:srgbClr val="969696"/>
              </a:solidFill>
              <a:latin typeface="Arial"/>
              <a:cs typeface="Arial"/>
            </a:rPr>
            <a:t>- f/8.0 -</a:t>
          </a:r>
        </a:p>
      </cdr:txBody>
    </cdr:sp>
  </cdr:relSizeAnchor>
  <cdr:relSizeAnchor xmlns:cdr="http://schemas.openxmlformats.org/drawingml/2006/chartDrawing">
    <cdr:from>
      <cdr:x>0.08805</cdr:x>
      <cdr:y>0.70892</cdr:y>
    </cdr:from>
    <cdr:to>
      <cdr:x>0.1448</cdr:x>
      <cdr:y>0.74649</cdr:y>
    </cdr:to>
    <cdr:sp macro="" textlink="">
      <cdr:nvSpPr>
        <cdr:cNvPr id="7175" name="Text Box 7"/>
        <cdr:cNvSpPr txBox="1">
          <a:spLocks xmlns:a="http://schemas.openxmlformats.org/drawingml/2006/main" noChangeArrowheads="1"/>
        </cdr:cNvSpPr>
      </cdr:nvSpPr>
      <cdr:spPr bwMode="auto">
        <a:xfrm xmlns:a="http://schemas.openxmlformats.org/drawingml/2006/main">
          <a:off x="999258" y="6369814"/>
          <a:ext cx="644058" cy="33757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n-US" sz="1025" b="0" i="0" u="none" strike="noStrike" baseline="0">
              <a:solidFill>
                <a:srgbClr val="969696"/>
              </a:solidFill>
              <a:latin typeface="Arial"/>
              <a:cs typeface="Arial"/>
            </a:rPr>
            <a:t>- f/5.6 -</a:t>
          </a:r>
        </a:p>
      </cdr:txBody>
    </cdr:sp>
  </cdr:relSizeAnchor>
  <cdr:relSizeAnchor xmlns:cdr="http://schemas.openxmlformats.org/drawingml/2006/chartDrawing">
    <cdr:from>
      <cdr:x>0.08922</cdr:x>
      <cdr:y>0.59976</cdr:y>
    </cdr:from>
    <cdr:to>
      <cdr:x>0.14695</cdr:x>
      <cdr:y>0.63362</cdr:y>
    </cdr:to>
    <cdr:sp macro="" textlink="">
      <cdr:nvSpPr>
        <cdr:cNvPr id="7176" name="Text Box 8"/>
        <cdr:cNvSpPr txBox="1">
          <a:spLocks xmlns:a="http://schemas.openxmlformats.org/drawingml/2006/main" noChangeArrowheads="1"/>
        </cdr:cNvSpPr>
      </cdr:nvSpPr>
      <cdr:spPr bwMode="auto">
        <a:xfrm xmlns:a="http://schemas.openxmlformats.org/drawingml/2006/main">
          <a:off x="1012532" y="5388983"/>
          <a:ext cx="655180" cy="30424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n-US" sz="1025" b="0" i="0" u="none" strike="noStrike" baseline="0">
              <a:solidFill>
                <a:srgbClr val="969696"/>
              </a:solidFill>
              <a:latin typeface="Arial"/>
              <a:cs typeface="Arial"/>
            </a:rPr>
            <a:t>- f/11 -</a:t>
          </a:r>
        </a:p>
      </cdr:txBody>
    </cdr:sp>
  </cdr:relSizeAnchor>
  <cdr:relSizeAnchor xmlns:cdr="http://schemas.openxmlformats.org/drawingml/2006/chartDrawing">
    <cdr:from>
      <cdr:x>0.08763</cdr:x>
      <cdr:y>0.7716</cdr:y>
    </cdr:from>
    <cdr:to>
      <cdr:x>0.14438</cdr:x>
      <cdr:y>0.80104</cdr:y>
    </cdr:to>
    <cdr:sp macro="" textlink="">
      <cdr:nvSpPr>
        <cdr:cNvPr id="7178" name="Text Box 10"/>
        <cdr:cNvSpPr txBox="1">
          <a:spLocks xmlns:a="http://schemas.openxmlformats.org/drawingml/2006/main" noChangeArrowheads="1"/>
        </cdr:cNvSpPr>
      </cdr:nvSpPr>
      <cdr:spPr bwMode="auto">
        <a:xfrm xmlns:a="http://schemas.openxmlformats.org/drawingml/2006/main">
          <a:off x="994496" y="6933011"/>
          <a:ext cx="644058" cy="26452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n-US" sz="1025" b="0" i="0" u="none" strike="noStrike" baseline="0">
              <a:solidFill>
                <a:srgbClr val="969696"/>
              </a:solidFill>
              <a:latin typeface="Arial"/>
              <a:cs typeface="Arial"/>
            </a:rPr>
            <a:t>- f/2.8 -</a:t>
          </a:r>
        </a:p>
      </cdr:txBody>
    </cdr:sp>
  </cdr:relSizeAnchor>
  <cdr:relSizeAnchor xmlns:cdr="http://schemas.openxmlformats.org/drawingml/2006/chartDrawing">
    <cdr:from>
      <cdr:x>0.08889</cdr:x>
      <cdr:y>0.4964</cdr:y>
    </cdr:from>
    <cdr:to>
      <cdr:x>0.14638</cdr:x>
      <cdr:y>0.53472</cdr:y>
    </cdr:to>
    <cdr:sp macro="" textlink="">
      <cdr:nvSpPr>
        <cdr:cNvPr id="7180" name="Text Box 12"/>
        <cdr:cNvSpPr txBox="1">
          <a:spLocks xmlns:a="http://schemas.openxmlformats.org/drawingml/2006/main" noChangeArrowheads="1"/>
        </cdr:cNvSpPr>
      </cdr:nvSpPr>
      <cdr:spPr bwMode="auto">
        <a:xfrm xmlns:a="http://schemas.openxmlformats.org/drawingml/2006/main">
          <a:off x="1008783" y="4460269"/>
          <a:ext cx="652456" cy="344315"/>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n-US" sz="1025" b="0" i="0" u="none" strike="noStrike" baseline="0">
              <a:solidFill>
                <a:srgbClr val="969696"/>
              </a:solidFill>
              <a:latin typeface="Arial"/>
              <a:cs typeface="Arial"/>
            </a:rPr>
            <a:t>- f/16 -</a:t>
          </a:r>
        </a:p>
      </cdr:txBody>
    </cdr:sp>
  </cdr:relSizeAnchor>
  <cdr:relSizeAnchor xmlns:cdr="http://schemas.openxmlformats.org/drawingml/2006/chartDrawing">
    <cdr:from>
      <cdr:x>0.08805</cdr:x>
      <cdr:y>0.37463</cdr:y>
    </cdr:from>
    <cdr:to>
      <cdr:x>0.14554</cdr:x>
      <cdr:y>0.41118</cdr:y>
    </cdr:to>
    <cdr:sp macro="" textlink="">
      <cdr:nvSpPr>
        <cdr:cNvPr id="7181" name="Text Box 13"/>
        <cdr:cNvSpPr txBox="1">
          <a:spLocks xmlns:a="http://schemas.openxmlformats.org/drawingml/2006/main" noChangeArrowheads="1"/>
        </cdr:cNvSpPr>
      </cdr:nvSpPr>
      <cdr:spPr bwMode="auto">
        <a:xfrm xmlns:a="http://schemas.openxmlformats.org/drawingml/2006/main">
          <a:off x="999258" y="3366135"/>
          <a:ext cx="652456" cy="328411"/>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n-US" sz="1025" b="0" i="0" u="none" strike="noStrike" baseline="0">
              <a:solidFill>
                <a:srgbClr val="969696"/>
              </a:solidFill>
              <a:latin typeface="Arial"/>
              <a:cs typeface="Arial"/>
            </a:rPr>
            <a:t>- f/22 -</a:t>
          </a:r>
        </a:p>
      </cdr:txBody>
    </cdr:sp>
  </cdr:relSizeAnchor>
  <cdr:relSizeAnchor xmlns:cdr="http://schemas.openxmlformats.org/drawingml/2006/chartDrawing">
    <cdr:from>
      <cdr:x>0.17986</cdr:x>
      <cdr:y>0.46187</cdr:y>
    </cdr:from>
    <cdr:to>
      <cdr:x>0.6917</cdr:x>
      <cdr:y>0.49967</cdr:y>
    </cdr:to>
    <cdr:sp macro="" textlink="">
      <cdr:nvSpPr>
        <cdr:cNvPr id="73739" name="Text Box 14"/>
        <cdr:cNvSpPr txBox="1">
          <a:spLocks xmlns:a="http://schemas.openxmlformats.org/drawingml/2006/main" noChangeArrowheads="1"/>
        </cdr:cNvSpPr>
      </cdr:nvSpPr>
      <cdr:spPr bwMode="auto">
        <a:xfrm xmlns:a="http://schemas.openxmlformats.org/drawingml/2006/main">
          <a:off x="1946107" y="4163960"/>
          <a:ext cx="5538314" cy="340783"/>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n-US" sz="1025" b="0" i="0" u="none" strike="noStrike" baseline="0">
              <a:solidFill>
                <a:srgbClr val="CC99FF"/>
              </a:solidFill>
              <a:latin typeface="Arial"/>
              <a:cs typeface="Arial"/>
            </a:rPr>
            <a:t>--- 12 MP Nikon D3 or D700: </a:t>
          </a:r>
          <a:r>
            <a:rPr lang="en-US" sz="1125" b="1" i="0" u="sng" strike="noStrike" baseline="0">
              <a:solidFill>
                <a:srgbClr val="CC99FF"/>
              </a:solidFill>
              <a:latin typeface="Arial"/>
              <a:cs typeface="Arial"/>
            </a:rPr>
            <a:t>118 pixels/mm</a:t>
          </a:r>
          <a:r>
            <a:rPr lang="en-US" sz="1025" b="0" i="0" u="none" strike="noStrike" baseline="0">
              <a:solidFill>
                <a:srgbClr val="CC99FF"/>
              </a:solidFill>
              <a:latin typeface="Arial"/>
              <a:cs typeface="Arial"/>
            </a:rPr>
            <a:t>, 5 lp/mm Diffraction-Limit =</a:t>
          </a:r>
          <a:r>
            <a:rPr lang="en-US" sz="1125" b="0" i="0" u="none" strike="noStrike" baseline="0">
              <a:solidFill>
                <a:srgbClr val="CC99FF"/>
              </a:solidFill>
              <a:latin typeface="Arial"/>
              <a:cs typeface="Arial"/>
            </a:rPr>
            <a:t> </a:t>
          </a:r>
          <a:r>
            <a:rPr lang="en-US" sz="1125" b="1" i="0" u="sng" strike="noStrike" baseline="0">
              <a:solidFill>
                <a:srgbClr val="CC99FF"/>
              </a:solidFill>
              <a:latin typeface="Arial"/>
              <a:cs typeface="Arial"/>
            </a:rPr>
            <a:t>f/17.7</a:t>
          </a:r>
          <a:r>
            <a:rPr lang="en-US" sz="1125" b="1" i="0" u="none" strike="noStrike" baseline="0">
              <a:solidFill>
                <a:srgbClr val="CC99FF"/>
              </a:solidFill>
              <a:latin typeface="Arial"/>
              <a:cs typeface="Arial"/>
            </a:rPr>
            <a:t> </a:t>
          </a:r>
          <a:endParaRPr lang="en-US" sz="1025" b="0" i="0" u="none" strike="noStrike" baseline="0">
            <a:solidFill>
              <a:srgbClr val="CC99FF"/>
            </a:solidFill>
            <a:latin typeface="Arial"/>
            <a:cs typeface="Arial"/>
          </a:endParaRPr>
        </a:p>
        <a:p xmlns:a="http://schemas.openxmlformats.org/drawingml/2006/main">
          <a:pPr algn="ctr" rtl="0">
            <a:defRPr sz="1000"/>
          </a:pPr>
          <a:endParaRPr lang="en-US" sz="1025" b="0" i="0" u="none" strike="noStrike" baseline="0">
            <a:solidFill>
              <a:srgbClr val="CC99FF"/>
            </a:solidFill>
            <a:latin typeface="Arial"/>
            <a:cs typeface="Arial"/>
          </a:endParaRPr>
        </a:p>
      </cdr:txBody>
    </cdr:sp>
  </cdr:relSizeAnchor>
  <cdr:relSizeAnchor xmlns:cdr="http://schemas.openxmlformats.org/drawingml/2006/chartDrawing">
    <cdr:from>
      <cdr:x>0.09617</cdr:x>
      <cdr:y>0.79108</cdr:y>
    </cdr:from>
    <cdr:to>
      <cdr:x>0.78043</cdr:x>
      <cdr:y>0.83086</cdr:y>
    </cdr:to>
    <cdr:sp macro="" textlink="">
      <cdr:nvSpPr>
        <cdr:cNvPr id="73740" name="Text Box 15"/>
        <cdr:cNvSpPr txBox="1">
          <a:spLocks xmlns:a="http://schemas.openxmlformats.org/drawingml/2006/main" noChangeArrowheads="1"/>
        </cdr:cNvSpPr>
      </cdr:nvSpPr>
      <cdr:spPr bwMode="auto">
        <a:xfrm xmlns:a="http://schemas.openxmlformats.org/drawingml/2006/main">
          <a:off x="1040560" y="7131912"/>
          <a:ext cx="7403967" cy="358633"/>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n-US" sz="1025" b="0" i="0" u="none" strike="noStrike" baseline="0">
              <a:solidFill>
                <a:srgbClr val="CC99FF"/>
              </a:solidFill>
              <a:latin typeface="Arial"/>
              <a:cs typeface="Arial"/>
            </a:rPr>
            <a:t>12 MP Panasonic Lumix DMC-TS1, -FT1, -ZS7, or -FS12: </a:t>
          </a:r>
          <a:r>
            <a:rPr lang="en-US" sz="1025" b="1" i="0" u="none" strike="noStrike" baseline="0">
              <a:solidFill>
                <a:srgbClr val="FF00FF"/>
              </a:solidFill>
              <a:latin typeface="Arial"/>
              <a:cs typeface="Arial"/>
            </a:rPr>
            <a:t> </a:t>
          </a:r>
          <a:r>
            <a:rPr lang="en-US" sz="1125" b="1" i="0" u="sng" strike="noStrike" baseline="0">
              <a:solidFill>
                <a:srgbClr val="CC99FF"/>
              </a:solidFill>
              <a:latin typeface="Arial"/>
              <a:cs typeface="Arial"/>
            </a:rPr>
            <a:t>652 pixels/mm</a:t>
          </a:r>
          <a:r>
            <a:rPr lang="en-US" sz="1025" b="0" i="0" u="none" strike="noStrike" baseline="0">
              <a:solidFill>
                <a:srgbClr val="CC99FF"/>
              </a:solidFill>
              <a:latin typeface="Arial"/>
              <a:cs typeface="Arial"/>
            </a:rPr>
            <a:t>, 5 lp/mm Diffraction-Limit =</a:t>
          </a:r>
          <a:r>
            <a:rPr lang="en-US" sz="1125" b="0" i="0" u="none" strike="noStrike" baseline="0">
              <a:solidFill>
                <a:srgbClr val="CC99FF"/>
              </a:solidFill>
              <a:latin typeface="Arial"/>
              <a:cs typeface="Arial"/>
            </a:rPr>
            <a:t> </a:t>
          </a:r>
          <a:r>
            <a:rPr lang="en-US" sz="1125" b="1" i="0" u="sng" strike="noStrike" baseline="0">
              <a:solidFill>
                <a:srgbClr val="CC99FF"/>
              </a:solidFill>
              <a:latin typeface="Arial"/>
              <a:cs typeface="Arial"/>
            </a:rPr>
            <a:t>f/3.2</a:t>
          </a:r>
          <a:r>
            <a:rPr lang="en-US" sz="1025" b="0" i="0" u="none" strike="noStrike" baseline="0">
              <a:solidFill>
                <a:srgbClr val="CC99FF"/>
              </a:solidFill>
              <a:latin typeface="Arial"/>
              <a:cs typeface="Arial"/>
            </a:rPr>
            <a:t>  -- ^</a:t>
          </a:r>
        </a:p>
      </cdr:txBody>
    </cdr:sp>
  </cdr:relSizeAnchor>
  <cdr:relSizeAnchor xmlns:cdr="http://schemas.openxmlformats.org/drawingml/2006/chartDrawing">
    <cdr:from>
      <cdr:x>0.29729</cdr:x>
      <cdr:y>0.63818</cdr:y>
    </cdr:from>
    <cdr:to>
      <cdr:x>0.8619</cdr:x>
      <cdr:y>0.67771</cdr:y>
    </cdr:to>
    <cdr:sp macro="" textlink="">
      <cdr:nvSpPr>
        <cdr:cNvPr id="73741" name="Text Box 17"/>
        <cdr:cNvSpPr txBox="1">
          <a:spLocks xmlns:a="http://schemas.openxmlformats.org/drawingml/2006/main" noChangeArrowheads="1"/>
        </cdr:cNvSpPr>
      </cdr:nvSpPr>
      <cdr:spPr bwMode="auto">
        <a:xfrm xmlns:a="http://schemas.openxmlformats.org/drawingml/2006/main">
          <a:off x="3373998" y="5734197"/>
          <a:ext cx="6407780" cy="355187"/>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n-US" sz="1025" b="0" i="0" u="none" strike="noStrike" baseline="0">
              <a:solidFill>
                <a:srgbClr val="CC99FF"/>
              </a:solidFill>
              <a:latin typeface="Arial"/>
              <a:cs typeface="Arial"/>
            </a:rPr>
            <a:t>--- 12 MP Olympus E-30, E-620, or E-P1:</a:t>
          </a:r>
          <a:r>
            <a:rPr lang="en-US" sz="1025" b="1" i="0" u="none" strike="noStrike" baseline="0">
              <a:solidFill>
                <a:srgbClr val="CC99FF"/>
              </a:solidFill>
              <a:latin typeface="Arial"/>
              <a:cs typeface="Arial"/>
            </a:rPr>
            <a:t> </a:t>
          </a:r>
          <a:r>
            <a:rPr lang="en-US" sz="1125" b="1" i="0" u="sng" strike="noStrike" baseline="0">
              <a:solidFill>
                <a:srgbClr val="CC99FF"/>
              </a:solidFill>
              <a:latin typeface="Arial"/>
              <a:cs typeface="Arial"/>
            </a:rPr>
            <a:t>233 pixels/mm</a:t>
          </a:r>
          <a:r>
            <a:rPr lang="en-US" sz="1025" b="0" i="0" u="none" strike="noStrike" baseline="0">
              <a:solidFill>
                <a:srgbClr val="CC99FF"/>
              </a:solidFill>
              <a:latin typeface="Arial"/>
              <a:cs typeface="Arial"/>
            </a:rPr>
            <a:t>, 5 lp/mm Diffraction-Limit =</a:t>
          </a:r>
          <a:r>
            <a:rPr lang="en-US" sz="1025" b="0" i="0" u="none" strike="noStrike" baseline="0">
              <a:solidFill>
                <a:srgbClr val="FF00FF"/>
              </a:solidFill>
              <a:latin typeface="Arial"/>
              <a:cs typeface="Arial"/>
            </a:rPr>
            <a:t> </a:t>
          </a:r>
          <a:r>
            <a:rPr lang="en-US" sz="1125" b="1" i="0" u="sng" strike="noStrike" baseline="0">
              <a:solidFill>
                <a:srgbClr val="CC99FF"/>
              </a:solidFill>
              <a:latin typeface="Arial"/>
              <a:cs typeface="Arial"/>
            </a:rPr>
            <a:t>f/9.0</a:t>
          </a:r>
          <a:r>
            <a:rPr lang="en-US" sz="1025" b="0" i="0" u="none" strike="noStrike" baseline="0">
              <a:solidFill>
                <a:srgbClr val="CC99FF"/>
              </a:solidFill>
              <a:latin typeface="Arial"/>
              <a:cs typeface="Arial"/>
            </a:rPr>
            <a:t> </a:t>
          </a:r>
        </a:p>
      </cdr:txBody>
    </cdr:sp>
  </cdr:relSizeAnchor>
  <cdr:relSizeAnchor xmlns:cdr="http://schemas.openxmlformats.org/drawingml/2006/chartDrawing">
    <cdr:from>
      <cdr:x>0.1088</cdr:x>
      <cdr:y>0.28632</cdr:y>
    </cdr:from>
    <cdr:to>
      <cdr:x>0.95456</cdr:x>
      <cdr:y>0.31302</cdr:y>
    </cdr:to>
    <cdr:sp macro="" textlink="">
      <cdr:nvSpPr>
        <cdr:cNvPr id="7188" name="Text Box 20"/>
        <cdr:cNvSpPr txBox="1">
          <a:spLocks xmlns:a="http://schemas.openxmlformats.org/drawingml/2006/main" noChangeArrowheads="1"/>
        </cdr:cNvSpPr>
      </cdr:nvSpPr>
      <cdr:spPr bwMode="auto">
        <a:xfrm xmlns:a="http://schemas.openxmlformats.org/drawingml/2006/main">
          <a:off x="1145822" y="2341803"/>
          <a:ext cx="8940271" cy="23266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n-US" sz="825" b="0" i="0" u="none" strike="noStrike" baseline="0">
              <a:solidFill>
                <a:srgbClr val="00FFFF"/>
              </a:solidFill>
              <a:latin typeface="Arial"/>
              <a:cs typeface="Arial"/>
            </a:rPr>
            <a:t>This formula was derived from the trend line of plotted data to support a resolution of 5 lp/mm at the enlargement factor had when resizing the image to 360 ppi without resampling.</a:t>
          </a:r>
        </a:p>
      </cdr:txBody>
    </cdr:sp>
  </cdr:relSizeAnchor>
  <cdr:relSizeAnchor xmlns:cdr="http://schemas.openxmlformats.org/drawingml/2006/chartDrawing">
    <cdr:from>
      <cdr:x>0.00849</cdr:x>
      <cdr:y>0.01372</cdr:y>
    </cdr:from>
    <cdr:to>
      <cdr:x>0.12857</cdr:x>
      <cdr:y>0.09038</cdr:y>
    </cdr:to>
    <cdr:sp macro="" textlink="">
      <cdr:nvSpPr>
        <cdr:cNvPr id="7189" name="Text Box 21"/>
        <cdr:cNvSpPr txBox="1">
          <a:spLocks xmlns:a="http://schemas.openxmlformats.org/drawingml/2006/main" noChangeArrowheads="1"/>
        </cdr:cNvSpPr>
      </cdr:nvSpPr>
      <cdr:spPr bwMode="auto">
        <a:xfrm xmlns:a="http://schemas.openxmlformats.org/drawingml/2006/main">
          <a:off x="90860" y="113700"/>
          <a:ext cx="1279715" cy="61495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n-US" sz="1025" b="1" i="0" u="none" strike="noStrike" baseline="0">
              <a:solidFill>
                <a:srgbClr val="000000"/>
              </a:solidFill>
              <a:latin typeface="Arial"/>
              <a:cs typeface="Arial"/>
            </a:rPr>
            <a:t>Extracted from</a:t>
          </a:r>
        </a:p>
        <a:p xmlns:a="http://schemas.openxmlformats.org/drawingml/2006/main">
          <a:pPr algn="ctr" rtl="0">
            <a:defRPr sz="1000"/>
          </a:pPr>
          <a:r>
            <a:rPr lang="en-US" sz="1025" b="1" i="0" u="none" strike="noStrike" baseline="0">
              <a:solidFill>
                <a:srgbClr val="000000"/>
              </a:solidFill>
              <a:latin typeface="Arial"/>
              <a:cs typeface="Arial"/>
            </a:rPr>
            <a:t>DigiSpecs.xls at</a:t>
          </a:r>
        </a:p>
        <a:p xmlns:a="http://schemas.openxmlformats.org/drawingml/2006/main">
          <a:pPr algn="ctr" rtl="0">
            <a:defRPr sz="1000"/>
          </a:pPr>
          <a:r>
            <a:rPr lang="en-US" sz="1025" b="1" i="0" u="none" strike="noStrike" baseline="0">
              <a:solidFill>
                <a:srgbClr val="000000"/>
              </a:solidFill>
              <a:latin typeface="Arial"/>
              <a:cs typeface="Arial"/>
            </a:rPr>
            <a:t>www.AccessZ.com</a:t>
          </a:r>
        </a:p>
      </cdr:txBody>
    </cdr:sp>
  </cdr:relSizeAnchor>
  <cdr:relSizeAnchor xmlns:cdr="http://schemas.openxmlformats.org/drawingml/2006/chartDrawing">
    <cdr:from>
      <cdr:x>0.91576</cdr:x>
      <cdr:y>0.02007</cdr:y>
    </cdr:from>
    <cdr:to>
      <cdr:x>0.98339</cdr:x>
      <cdr:y>0.07274</cdr:y>
    </cdr:to>
    <cdr:sp macro="" textlink="">
      <cdr:nvSpPr>
        <cdr:cNvPr id="7191" name="Text Box 23"/>
        <cdr:cNvSpPr txBox="1">
          <a:spLocks xmlns:a="http://schemas.openxmlformats.org/drawingml/2006/main" noChangeArrowheads="1"/>
        </cdr:cNvSpPr>
      </cdr:nvSpPr>
      <cdr:spPr bwMode="auto">
        <a:xfrm xmlns:a="http://schemas.openxmlformats.org/drawingml/2006/main">
          <a:off x="9787258" y="164909"/>
          <a:ext cx="731703" cy="42220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n-US" sz="1025" b="1" i="0" u="none" strike="noStrike" baseline="0">
              <a:solidFill>
                <a:srgbClr val="000000"/>
              </a:solidFill>
              <a:latin typeface="Arial"/>
              <a:cs typeface="Arial"/>
            </a:rPr>
            <a:t>v21.0</a:t>
          </a:r>
        </a:p>
        <a:p xmlns:a="http://schemas.openxmlformats.org/drawingml/2006/main">
          <a:pPr algn="ctr" rtl="0">
            <a:defRPr sz="1000"/>
          </a:pPr>
          <a:r>
            <a:rPr lang="en-US" sz="1025" b="1" i="0" u="none" strike="noStrike" baseline="0">
              <a:solidFill>
                <a:srgbClr val="000000"/>
              </a:solidFill>
              <a:latin typeface="Arial"/>
              <a:cs typeface="Arial"/>
            </a:rPr>
            <a:t>01/08/2025</a:t>
          </a:r>
        </a:p>
      </cdr:txBody>
    </cdr:sp>
  </cdr:relSizeAnchor>
  <cdr:relSizeAnchor xmlns:cdr="http://schemas.openxmlformats.org/drawingml/2006/chartDrawing">
    <cdr:from>
      <cdr:x>0.07492</cdr:x>
      <cdr:y>0.08498</cdr:y>
    </cdr:from>
    <cdr:to>
      <cdr:x>1</cdr:x>
      <cdr:y>0.17585</cdr:y>
    </cdr:to>
    <cdr:sp macro="" textlink="">
      <cdr:nvSpPr>
        <cdr:cNvPr id="7193" name="Text Box 25"/>
        <cdr:cNvSpPr txBox="1">
          <a:spLocks xmlns:a="http://schemas.openxmlformats.org/drawingml/2006/main" noChangeArrowheads="1"/>
        </cdr:cNvSpPr>
      </cdr:nvSpPr>
      <cdr:spPr bwMode="auto">
        <a:xfrm xmlns:a="http://schemas.openxmlformats.org/drawingml/2006/main">
          <a:off x="810664" y="766157"/>
          <a:ext cx="10009736" cy="81923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r>
            <a:rPr lang="en-US" sz="1000" b="1" i="0" u="none" strike="noStrike" baseline="0">
              <a:solidFill>
                <a:schemeClr val="bg1"/>
              </a:solidFill>
              <a:latin typeface="Arial"/>
              <a:cs typeface="Arial"/>
            </a:rPr>
            <a:t>Increasing the Pixel Count without simultaneously increasing the Sensor Size reduces the number of stops that can be used without concern for diffraction</a:t>
          </a:r>
        </a:p>
        <a:p xmlns:a="http://schemas.openxmlformats.org/drawingml/2006/main">
          <a:pPr algn="l" rtl="0">
            <a:defRPr sz="1000"/>
          </a:pPr>
          <a:r>
            <a:rPr lang="en-US" sz="1000" b="1" i="0" u="none" strike="noStrike" baseline="0">
              <a:solidFill>
                <a:schemeClr val="bg1"/>
              </a:solidFill>
              <a:latin typeface="Arial"/>
              <a:cs typeface="Arial"/>
            </a:rPr>
            <a:t>Inhibiting a desired print resolution.  If a greater number of pixels on a like-sized sensor are used to make larger prints, the f-Number at which diffraction will </a:t>
          </a:r>
        </a:p>
        <a:p xmlns:a="http://schemas.openxmlformats.org/drawingml/2006/main">
          <a:pPr algn="l" rtl="0">
            <a:defRPr sz="1000"/>
          </a:pPr>
          <a:r>
            <a:rPr lang="en-US" sz="1000" b="1" i="0" u="none" strike="noStrike" baseline="0">
              <a:solidFill>
                <a:srgbClr val="FFFF00"/>
              </a:solidFill>
              <a:latin typeface="Arial"/>
              <a:cs typeface="Arial"/>
            </a:rPr>
            <a:t>begin </a:t>
          </a:r>
          <a:r>
            <a:rPr lang="en-US" sz="1000" b="1" i="0" u="none" strike="noStrike" baseline="0">
              <a:solidFill>
                <a:schemeClr val="bg1"/>
              </a:solidFill>
              <a:latin typeface="Arial"/>
              <a:cs typeface="Arial"/>
            </a:rPr>
            <a:t>to inhibit a desired print resolution will decrease (due to the increase in enlargement factor).  If the same number of pixels on a smaller sensor are used to</a:t>
          </a:r>
        </a:p>
        <a:p xmlns:a="http://schemas.openxmlformats.org/drawingml/2006/main">
          <a:pPr algn="l" rtl="0">
            <a:defRPr sz="1000"/>
          </a:pPr>
          <a:r>
            <a:rPr lang="en-US" sz="1000" b="1" i="0" u="none" strike="noStrike" baseline="0">
              <a:solidFill>
                <a:schemeClr val="bg1"/>
              </a:solidFill>
              <a:latin typeface="Arial"/>
              <a:cs typeface="Arial"/>
            </a:rPr>
            <a:t>make like-sized prints, the f-Number at which diffraction will begin to inhibit a desired print resolution will decrease (due to the increase in enlargement factor).</a:t>
          </a:r>
          <a:endParaRPr lang="en-US" sz="1000" b="0" i="0" u="none" strike="noStrike" baseline="0">
            <a:solidFill>
              <a:schemeClr val="bg1"/>
            </a:solidFill>
            <a:latin typeface="Arial"/>
            <a:cs typeface="Arial"/>
          </a:endParaRPr>
        </a:p>
      </cdr:txBody>
    </cdr:sp>
  </cdr:relSizeAnchor>
  <cdr:relSizeAnchor xmlns:cdr="http://schemas.openxmlformats.org/drawingml/2006/chartDrawing">
    <cdr:from>
      <cdr:x>0.00651</cdr:x>
      <cdr:y>0.9271</cdr:y>
    </cdr:from>
    <cdr:to>
      <cdr:x>0.99126</cdr:x>
      <cdr:y>0.9538</cdr:y>
    </cdr:to>
    <cdr:sp macro="" textlink="">
      <cdr:nvSpPr>
        <cdr:cNvPr id="7186" name="Text Box 18"/>
        <cdr:cNvSpPr txBox="1">
          <a:spLocks xmlns:a="http://schemas.openxmlformats.org/drawingml/2006/main" noChangeArrowheads="1"/>
        </cdr:cNvSpPr>
      </cdr:nvSpPr>
      <cdr:spPr bwMode="auto">
        <a:xfrm xmlns:a="http://schemas.openxmlformats.org/drawingml/2006/main">
          <a:off x="71641" y="8147241"/>
          <a:ext cx="10350012" cy="24158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en-US" sz="1200" b="0" i="0" u="none" strike="noStrike" baseline="0">
              <a:solidFill>
                <a:srgbClr val="FFFFFF"/>
              </a:solidFill>
              <a:latin typeface="Arial"/>
              <a:cs typeface="Arial"/>
            </a:rPr>
            <a:t>*</a:t>
          </a:r>
          <a:r>
            <a:rPr lang="en-US" sz="825" b="0" i="0" u="none" strike="noStrike" baseline="0">
              <a:solidFill>
                <a:srgbClr val="FFFFFF"/>
              </a:solidFill>
              <a:latin typeface="Arial"/>
              <a:cs typeface="Arial"/>
            </a:rPr>
            <a:t> An unresampled 360 ppi resolution at the print is required to support a goal of 5 lp/mm (due to the 30% loss of resolution caused by the RGBG Bayer algorithm and anti-alias filter of CMOS sensors).</a:t>
          </a:r>
        </a:p>
      </cdr:txBody>
    </cdr:sp>
  </cdr:relSizeAnchor>
  <cdr:relSizeAnchor xmlns:cdr="http://schemas.openxmlformats.org/drawingml/2006/chartDrawing">
    <cdr:from>
      <cdr:x>0.00551</cdr:x>
      <cdr:y>0.95464</cdr:y>
    </cdr:from>
    <cdr:to>
      <cdr:x>0.98978</cdr:x>
      <cdr:y>0.98528</cdr:y>
    </cdr:to>
    <cdr:sp macro="" textlink="">
      <cdr:nvSpPr>
        <cdr:cNvPr id="73747" name="Text Box 19"/>
        <cdr:cNvSpPr txBox="1">
          <a:spLocks xmlns:a="http://schemas.openxmlformats.org/drawingml/2006/main" noChangeArrowheads="1"/>
        </cdr:cNvSpPr>
      </cdr:nvSpPr>
      <cdr:spPr bwMode="auto">
        <a:xfrm xmlns:a="http://schemas.openxmlformats.org/drawingml/2006/main">
          <a:off x="61239" y="7755430"/>
          <a:ext cx="10366325" cy="278334"/>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pPr algn="ctr" rtl="0">
            <a:defRPr sz="1000"/>
          </a:pPr>
          <a:r>
            <a:rPr lang="en-US" sz="1200" b="1" i="0" u="none" strike="noStrike" baseline="0">
              <a:solidFill>
                <a:srgbClr val="FFFF00"/>
              </a:solidFill>
              <a:latin typeface="Arial"/>
              <a:cs typeface="Arial"/>
            </a:rPr>
            <a:t>*</a:t>
          </a:r>
          <a:r>
            <a:rPr lang="en-US" sz="825" b="0" i="0" u="none" strike="noStrike" baseline="0">
              <a:solidFill>
                <a:srgbClr val="FFFF00"/>
              </a:solidFill>
              <a:latin typeface="Arial"/>
              <a:cs typeface="Arial"/>
            </a:rPr>
            <a:t>  In this context, "Diffraction-Free" stops are those f-Numbers that can be used without inhibiting a desired print resolution of 5 lp/mm at the enlargement factor had when resizing the image to 360 ppi without resampling.</a:t>
          </a:r>
        </a:p>
      </cdr:txBody>
    </cdr:sp>
  </cdr:relSizeAnchor>
  <cdr:relSizeAnchor xmlns:cdr="http://schemas.openxmlformats.org/drawingml/2006/chartDrawing">
    <cdr:from>
      <cdr:x>0.08798</cdr:x>
      <cdr:y>0.74399</cdr:y>
    </cdr:from>
    <cdr:to>
      <cdr:x>0.14496</cdr:x>
      <cdr:y>0.77699</cdr:y>
    </cdr:to>
    <cdr:sp macro="" textlink="">
      <cdr:nvSpPr>
        <cdr:cNvPr id="21" name="Text Box 6">
          <a:extLst xmlns:a="http://schemas.openxmlformats.org/drawingml/2006/main">
            <a:ext uri="{FF2B5EF4-FFF2-40B4-BE49-F238E27FC236}">
              <a16:creationId xmlns:a16="http://schemas.microsoft.com/office/drawing/2014/main" id="{63BA7078-D072-4992-9BF9-28009184A627}"/>
            </a:ext>
          </a:extLst>
        </cdr:cNvPr>
        <cdr:cNvSpPr txBox="1">
          <a:spLocks xmlns:a="http://schemas.openxmlformats.org/drawingml/2006/main" noChangeArrowheads="1"/>
        </cdr:cNvSpPr>
      </cdr:nvSpPr>
      <cdr:spPr bwMode="auto">
        <a:xfrm xmlns:a="http://schemas.openxmlformats.org/drawingml/2006/main">
          <a:off x="998537" y="6684962"/>
          <a:ext cx="646668" cy="29651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square" lIns="27432" tIns="22860" rIns="27432" bIns="2286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1025" b="0" i="0" u="none" strike="noStrike" baseline="0">
              <a:solidFill>
                <a:srgbClr val="969696"/>
              </a:solidFill>
              <a:latin typeface="Arial"/>
              <a:cs typeface="Arial"/>
            </a:rPr>
            <a:t>- f/4.0 -</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ccessz.com/" TargetMode="External"/><Relationship Id="rId2" Type="http://schemas.openxmlformats.org/officeDocument/2006/relationships/hyperlink" Target="http://www.photo.net/learn/optics/lensTutorial" TargetMode="External"/><Relationship Id="rId1" Type="http://schemas.openxmlformats.org/officeDocument/2006/relationships/hyperlink" Target="http://www.accessz.com/tools/DigiSpecs.xl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ddisoftware.com/sd14-5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T502"/>
  <sheetViews>
    <sheetView showGridLines="0" tabSelected="1" zoomScaleNormal="100" workbookViewId="0"/>
  </sheetViews>
  <sheetFormatPr defaultRowHeight="12.45" x14ac:dyDescent="0.3"/>
  <cols>
    <col min="1" max="1" width="3.23046875" customWidth="1"/>
    <col min="2" max="2" width="12.23046875" customWidth="1"/>
    <col min="3" max="3" width="53.23046875" customWidth="1"/>
    <col min="4" max="4" width="11.84375" customWidth="1"/>
    <col min="5" max="5" width="8.53515625" customWidth="1"/>
    <col min="6" max="6" width="8.84375" customWidth="1"/>
    <col min="7" max="7" width="11.84375" customWidth="1"/>
    <col min="8" max="8" width="7.84375" customWidth="1"/>
    <col min="9" max="9" width="8" customWidth="1"/>
    <col min="10" max="10" width="9.84375" customWidth="1"/>
    <col min="11" max="11" width="13.4609375" customWidth="1"/>
    <col min="12" max="13" width="12.4609375" customWidth="1"/>
    <col min="14" max="15" width="13.4609375" customWidth="1"/>
    <col min="16" max="16" width="13" customWidth="1"/>
    <col min="17" max="18" width="12.15234375" customWidth="1"/>
    <col min="19" max="19" width="12.4609375" customWidth="1"/>
    <col min="20" max="20" width="11.84375" customWidth="1"/>
    <col min="21" max="23" width="12.4609375" customWidth="1"/>
    <col min="24" max="24" width="14.15234375" customWidth="1"/>
    <col min="25" max="25" width="16.4609375" customWidth="1"/>
    <col min="26" max="26" width="16.23046875" customWidth="1"/>
    <col min="27" max="27" width="18.15234375" customWidth="1"/>
    <col min="28" max="28" width="20.15234375" customWidth="1"/>
    <col min="32" max="34" width="10.4609375" bestFit="1" customWidth="1"/>
    <col min="35" max="35" width="9.23046875" bestFit="1" customWidth="1"/>
    <col min="37" max="37" width="9.23046875" bestFit="1" customWidth="1"/>
    <col min="45" max="45" width="9.84375" bestFit="1" customWidth="1"/>
  </cols>
  <sheetData>
    <row r="1" spans="1:38" ht="12.9" thickBot="1" x14ac:dyDescent="0.35">
      <c r="A1" t="s">
        <v>370</v>
      </c>
    </row>
    <row r="2" spans="1:38" ht="20.149999999999999" x14ac:dyDescent="0.5">
      <c r="B2" s="14" t="s">
        <v>295</v>
      </c>
      <c r="C2" s="14"/>
      <c r="N2" s="8" t="s">
        <v>569</v>
      </c>
      <c r="O2" s="8"/>
      <c r="P2" s="237"/>
      <c r="Q2" s="8" t="s">
        <v>71</v>
      </c>
      <c r="R2" s="8"/>
      <c r="X2" s="315" t="s">
        <v>601</v>
      </c>
      <c r="Y2" s="1"/>
      <c r="Z2" s="4"/>
      <c r="AA2" s="196"/>
      <c r="AB2" s="196" t="s">
        <v>464</v>
      </c>
    </row>
    <row r="3" spans="1:38" ht="20.149999999999999" x14ac:dyDescent="0.5">
      <c r="B3" s="246" t="s">
        <v>602</v>
      </c>
      <c r="C3" s="160"/>
      <c r="J3" s="246"/>
      <c r="K3" s="247"/>
      <c r="L3" s="248"/>
      <c r="N3" s="309">
        <v>45665</v>
      </c>
      <c r="O3" s="40"/>
      <c r="P3" s="244"/>
      <c r="Q3" s="15" t="s">
        <v>72</v>
      </c>
      <c r="R3" s="15"/>
      <c r="X3" s="316" t="s">
        <v>600</v>
      </c>
      <c r="Y3" s="1"/>
      <c r="Z3" s="4"/>
      <c r="AA3" s="196"/>
      <c r="AB3" s="196" t="s">
        <v>501</v>
      </c>
    </row>
    <row r="4" spans="1:38" ht="15" customHeight="1" thickBot="1" x14ac:dyDescent="0.55000000000000004">
      <c r="B4" s="149"/>
      <c r="C4" s="14"/>
      <c r="P4" s="244"/>
      <c r="X4" s="317" t="s">
        <v>294</v>
      </c>
      <c r="Y4" s="46"/>
      <c r="Z4" s="46"/>
    </row>
    <row r="5" spans="1:38" ht="12.9" thickBot="1" x14ac:dyDescent="0.35">
      <c r="B5" s="267"/>
      <c r="C5" s="268" t="s">
        <v>52</v>
      </c>
      <c r="D5" s="269"/>
      <c r="E5" s="9"/>
      <c r="F5" s="9"/>
      <c r="G5" s="10" t="s">
        <v>50</v>
      </c>
      <c r="H5" s="9"/>
      <c r="I5" s="9"/>
      <c r="J5" s="9"/>
      <c r="K5" s="11"/>
      <c r="L5" s="9"/>
      <c r="M5" s="9"/>
      <c r="N5" s="45" t="s">
        <v>51</v>
      </c>
      <c r="O5" s="45"/>
      <c r="P5" s="10"/>
      <c r="Q5" s="9"/>
      <c r="R5" s="9"/>
      <c r="S5" s="9"/>
      <c r="T5" s="9"/>
      <c r="U5" s="9"/>
      <c r="V5" s="9"/>
      <c r="W5" s="9"/>
      <c r="X5" s="11"/>
      <c r="Y5" s="270"/>
      <c r="Z5" s="271" t="s">
        <v>148</v>
      </c>
      <c r="AA5" s="270"/>
      <c r="AB5" s="273"/>
    </row>
    <row r="6" spans="1:38" ht="250.5" customHeight="1" thickBot="1" x14ac:dyDescent="0.35">
      <c r="B6" s="329" t="s">
        <v>107</v>
      </c>
      <c r="C6" s="330" t="s">
        <v>106</v>
      </c>
      <c r="D6" s="47" t="s">
        <v>423</v>
      </c>
      <c r="E6" s="321" t="s">
        <v>0</v>
      </c>
      <c r="F6" s="322" t="s">
        <v>1</v>
      </c>
      <c r="G6" s="323" t="s">
        <v>2</v>
      </c>
      <c r="H6" s="329" t="s">
        <v>95</v>
      </c>
      <c r="I6" s="330" t="s">
        <v>96</v>
      </c>
      <c r="J6" s="319" t="s">
        <v>156</v>
      </c>
      <c r="K6" s="184" t="s">
        <v>3</v>
      </c>
      <c r="L6" s="326" t="s">
        <v>527</v>
      </c>
      <c r="M6" s="327" t="s">
        <v>528</v>
      </c>
      <c r="N6" s="325" t="s">
        <v>568</v>
      </c>
      <c r="O6" s="272" t="s">
        <v>567</v>
      </c>
      <c r="P6" s="324" t="s">
        <v>606</v>
      </c>
      <c r="Q6" s="312" t="s">
        <v>565</v>
      </c>
      <c r="R6" s="313" t="s">
        <v>566</v>
      </c>
      <c r="S6" s="313" t="s">
        <v>607</v>
      </c>
      <c r="T6" s="320" t="s">
        <v>332</v>
      </c>
      <c r="U6" s="318" t="s">
        <v>603</v>
      </c>
      <c r="V6" s="318" t="s">
        <v>604</v>
      </c>
      <c r="W6" s="318" t="s">
        <v>605</v>
      </c>
      <c r="X6" s="314" t="s">
        <v>522</v>
      </c>
      <c r="Y6" s="208" t="s">
        <v>526</v>
      </c>
      <c r="Z6" s="99" t="s">
        <v>525</v>
      </c>
      <c r="AA6" s="99" t="s">
        <v>524</v>
      </c>
      <c r="AB6" s="99" t="s">
        <v>523</v>
      </c>
      <c r="AD6" s="97"/>
    </row>
    <row r="7" spans="1:38" ht="12.75" customHeight="1" x14ac:dyDescent="0.3">
      <c r="B7" s="295" t="s">
        <v>86</v>
      </c>
      <c r="C7" s="296" t="s">
        <v>599</v>
      </c>
      <c r="D7" s="297">
        <v>62490</v>
      </c>
      <c r="E7" s="298">
        <v>14204</v>
      </c>
      <c r="F7" s="299">
        <v>10652</v>
      </c>
      <c r="G7" s="300">
        <f>E7*F7/1000000</f>
        <v>151.301008</v>
      </c>
      <c r="H7" s="301">
        <v>53.4</v>
      </c>
      <c r="I7" s="302">
        <v>40</v>
      </c>
      <c r="J7" s="303">
        <f>SQRT((H7*H7)+(I7*I7))</f>
        <v>66.72001199040659</v>
      </c>
      <c r="K7" s="219">
        <f>((E7/H7)+(F7/I7))/2</f>
        <v>266.14625468164797</v>
      </c>
      <c r="L7" s="328">
        <f>E7/360</f>
        <v>39.455555555555556</v>
      </c>
      <c r="M7" s="306">
        <f>F7/360</f>
        <v>29.588888888888889</v>
      </c>
      <c r="N7" s="278">
        <f>25.4*L7/H7</f>
        <v>18.767249271743651</v>
      </c>
      <c r="O7" s="277">
        <f>25.4*(L7/H7)*(5/8)</f>
        <v>11.729530794839784</v>
      </c>
      <c r="P7" s="285">
        <f>254/H7</f>
        <v>4.7565543071161054</v>
      </c>
      <c r="Q7" s="281">
        <f>(1/5)/0.001353831438675/N7</f>
        <v>7.8716319198993103</v>
      </c>
      <c r="R7" s="283">
        <f>(1/8)/0.001353831438675/O7</f>
        <v>7.8716319198993077</v>
      </c>
      <c r="S7" s="287">
        <f>(1/5)/0.001353831438675/(254/H7)</f>
        <v>31.057961052847158</v>
      </c>
      <c r="T7" s="289">
        <f>((J7^2/(Q7*(1/5/N7)))+J7)/308.4/2</f>
        <v>86.142884356438216</v>
      </c>
      <c r="U7" s="290">
        <f>(E7*0.7)/254/2</f>
        <v>19.572440944881887</v>
      </c>
      <c r="V7" s="291">
        <f>U7*10/14</f>
        <v>13.98031496062992</v>
      </c>
      <c r="W7" s="291">
        <f>U7/2</f>
        <v>9.7862204724409434</v>
      </c>
      <c r="X7" s="294">
        <f>((SQRT($L7^2*$M7^2)/$N$396)+($Q7/$Q$396))*(100/72.5)</f>
        <v>100.00002788670525</v>
      </c>
      <c r="Y7" s="292">
        <f>(($Q7/$Q$396)-($T7/$T$396))*(100/2.6125)</f>
        <v>-256.79893853966553</v>
      </c>
      <c r="Z7" s="293">
        <f>((SQRT($L7^2*$M7^2)/$N$396)-($T7/$T$396))*(100/63.923)</f>
        <v>100.0000391766273</v>
      </c>
      <c r="AA7" s="293">
        <f>((SQRT($L7^2*$M7^2)/$N$396)+($Q7/$Q$396)-($T7/$T$396))*(100/64.8571)</f>
        <v>99.99997917836906</v>
      </c>
      <c r="AB7" s="293">
        <f>((2*SQRT($L7^2*$M7^2)/$N$396)+($Q7/$Q$396)-($T7/$T$396))*(100/136.423)</f>
        <v>100.00003317676399</v>
      </c>
      <c r="AD7" s="39"/>
    </row>
    <row r="8" spans="1:38" ht="12.75" customHeight="1" x14ac:dyDescent="0.3">
      <c r="B8" s="150" t="s">
        <v>23</v>
      </c>
      <c r="C8" s="151" t="s">
        <v>500</v>
      </c>
      <c r="D8" s="152" t="s">
        <v>478</v>
      </c>
      <c r="E8" s="181">
        <v>15000</v>
      </c>
      <c r="F8" s="182">
        <v>10000</v>
      </c>
      <c r="G8" s="153">
        <f>E8*F8/1000000</f>
        <v>150</v>
      </c>
      <c r="H8" s="154">
        <v>55</v>
      </c>
      <c r="I8" s="155">
        <v>41</v>
      </c>
      <c r="J8" s="153">
        <f>SQRT((H8*H8)+(I8*I8))</f>
        <v>68.600291544569984</v>
      </c>
      <c r="K8" s="276">
        <f>((E8/H8)+(F8/I8))/2</f>
        <v>258.31485587583148</v>
      </c>
      <c r="L8" s="310">
        <f>E8/360</f>
        <v>41.666666666666664</v>
      </c>
      <c r="M8" s="280">
        <f>F8/360</f>
        <v>27.777777777777779</v>
      </c>
      <c r="N8" s="279">
        <f>25.4*L8/H8</f>
        <v>19.242424242424242</v>
      </c>
      <c r="O8" s="280">
        <f>25.4*(L8/H8)*(5/8)</f>
        <v>12.026515151515152</v>
      </c>
      <c r="P8" s="286">
        <f>254/H8</f>
        <v>4.6181818181818182</v>
      </c>
      <c r="Q8" s="282">
        <f>(1/5)/0.001353831438675/N8</f>
        <v>7.6772487995801972</v>
      </c>
      <c r="R8" s="284">
        <f>(1/8)/0.001353831438675/O8</f>
        <v>7.6772487995801963</v>
      </c>
      <c r="S8" s="288">
        <f>(1/5)/0.001353831438675/(254/H8)</f>
        <v>31.98853666491749</v>
      </c>
      <c r="T8" s="230">
        <f>((J8^2/(Q8*(1/5/N8)))+J8)/308.4/2</f>
        <v>95.72747525706437</v>
      </c>
      <c r="U8" s="311">
        <f>(E8*0.7)/254/2</f>
        <v>20.669291338582678</v>
      </c>
      <c r="V8" s="288">
        <f>U8*10/14</f>
        <v>14.763779527559056</v>
      </c>
      <c r="W8" s="288">
        <f>U8/2</f>
        <v>10.334645669291339</v>
      </c>
      <c r="X8" s="307">
        <f>((SQRT($L8^2*$M8^2)/$N$396)+($Q8/$Q$396))*(100/72.5)</f>
        <v>99.119410472268612</v>
      </c>
      <c r="Y8" s="286">
        <f>(($Q8/$Q$396)-($T8/$T$396))*(100/2.6125)</f>
        <v>-290.23236400217462</v>
      </c>
      <c r="Z8" s="308">
        <f>((SQRT($L8^2*$M8^2)/$N$396)-($T8/$T$396))*(100/63.923)</f>
        <v>97.707023843452149</v>
      </c>
      <c r="AA8" s="308">
        <f>((SQRT($L8^2*$M8^2)/$N$396)+($Q8/$Q$396)-($T8/$T$396))*(100/64.8571)</f>
        <v>97.704424754026803</v>
      </c>
      <c r="AB8" s="308">
        <f>((2*SQRT($L8^2*$M8^2)/$N$396)+($Q8/$Q$396)-($T8/$T$396))*(100/136.423)</f>
        <v>98.457615976664229</v>
      </c>
      <c r="AD8" s="39"/>
    </row>
    <row r="9" spans="1:38" ht="12.75" customHeight="1" x14ac:dyDescent="0.3">
      <c r="B9" s="150" t="s">
        <v>21</v>
      </c>
      <c r="C9" s="151" t="s">
        <v>383</v>
      </c>
      <c r="D9" s="152" t="s">
        <v>478</v>
      </c>
      <c r="E9" s="181">
        <v>13280</v>
      </c>
      <c r="F9" s="182">
        <v>9184</v>
      </c>
      <c r="G9" s="154">
        <f>E9*F9/1000000</f>
        <v>121.96352</v>
      </c>
      <c r="H9" s="154">
        <v>29.2</v>
      </c>
      <c r="I9" s="155">
        <v>20.2</v>
      </c>
      <c r="J9" s="153">
        <f>SQRT((H9*H9)+(I9*I9))</f>
        <v>35.506055821507402</v>
      </c>
      <c r="K9" s="214">
        <f>((E9/H9)+(F9/I9))/2</f>
        <v>454.72399294723994</v>
      </c>
      <c r="L9" s="222">
        <f>E9/360</f>
        <v>36.888888888888886</v>
      </c>
      <c r="M9" s="249">
        <f>F9/360</f>
        <v>25.511111111111113</v>
      </c>
      <c r="N9" s="260">
        <f>25.4*L9/H9</f>
        <v>32.088280060882795</v>
      </c>
      <c r="O9" s="249">
        <f>25.4*(L9/H9)*(5/8)</f>
        <v>20.055175038051747</v>
      </c>
      <c r="P9" s="185">
        <f>254/H9</f>
        <v>8.6986301369863011</v>
      </c>
      <c r="Q9" s="201">
        <f>(1/5)/0.001353831438675/N9</f>
        <v>4.6038266350166035</v>
      </c>
      <c r="R9" s="254">
        <f>(1/8)/0.001353831438675/O9</f>
        <v>4.6038266350166026</v>
      </c>
      <c r="S9" s="176">
        <f>(1/5)/0.001353831438675/(254/H9)</f>
        <v>16.983004920283467</v>
      </c>
      <c r="T9" s="230">
        <f>((J9^2/(Q9*(1/5/N9)))+J9)/308.4/2</f>
        <v>71.286750828387582</v>
      </c>
      <c r="U9" s="226">
        <f>(E9*0.7)/254/2</f>
        <v>18.299212598425196</v>
      </c>
      <c r="V9" s="176">
        <f>U9*10/14</f>
        <v>13.070866141732283</v>
      </c>
      <c r="W9" s="176">
        <f>U9/2</f>
        <v>9.1496062992125982</v>
      </c>
      <c r="X9" s="209">
        <f>((SQRT($L9^2*$M9^2)/$N$396)+($Q9/$Q$396))*(100/72.5)</f>
        <v>80.324844306336146</v>
      </c>
      <c r="Y9" s="185">
        <f>(($Q9/$Q$396)-($T9/$T$396))*(100/2.6125)</f>
        <v>-221.18818775003015</v>
      </c>
      <c r="Z9" s="153">
        <f>((SQRT($L9^2*$M9^2)/$N$396)-($T9/$T$396))*(100/63.923)</f>
        <v>80.353510725500684</v>
      </c>
      <c r="AA9" s="153">
        <f>((SQRT($L9^2*$M9^2)/$N$396)+($Q9/$Q$396)-($T9/$T$396))*(100/64.8571)</f>
        <v>80.038535008646676</v>
      </c>
      <c r="AB9" s="153">
        <f>((2*SQRT($L9^2*$M9^2)/$N$396)+($Q9/$Q$396)-($T9/$T$396))*(100/136.423)</f>
        <v>80.338276377997474</v>
      </c>
      <c r="AD9" s="39"/>
    </row>
    <row r="10" spans="1:38" ht="12.75" customHeight="1" x14ac:dyDescent="0.3">
      <c r="B10" s="48" t="s">
        <v>129</v>
      </c>
      <c r="C10" s="56" t="s">
        <v>554</v>
      </c>
      <c r="D10" s="49">
        <v>8199</v>
      </c>
      <c r="E10" s="50">
        <v>11656</v>
      </c>
      <c r="F10" s="57">
        <v>8742</v>
      </c>
      <c r="G10" s="52">
        <f>E10*F10/1000000</f>
        <v>101.89675200000001</v>
      </c>
      <c r="H10" s="52">
        <v>43.8</v>
      </c>
      <c r="I10" s="58">
        <v>32.9</v>
      </c>
      <c r="J10" s="53">
        <f>SQRT((H10*H10)+(I10*I10))</f>
        <v>54.780014603868075</v>
      </c>
      <c r="K10" s="215">
        <f>((E10/H10)+(F10/I10))/2</f>
        <v>265.91650358773649</v>
      </c>
      <c r="L10" s="223">
        <f>E10/360</f>
        <v>32.37777777777778</v>
      </c>
      <c r="M10" s="250">
        <f>F10/360</f>
        <v>24.283333333333335</v>
      </c>
      <c r="N10" s="261">
        <f>25.4*L10/H10</f>
        <v>18.776154236428212</v>
      </c>
      <c r="O10" s="250">
        <f>25.4*(L10/H10)*(5/8)</f>
        <v>11.735096397767633</v>
      </c>
      <c r="P10" s="186">
        <f>254/H10</f>
        <v>5.7990867579908683</v>
      </c>
      <c r="Q10" s="202">
        <f>(1/5)/0.001353831438675/N10</f>
        <v>7.8678986418609052</v>
      </c>
      <c r="R10" s="255">
        <f>(1/8)/0.001353831438675/O10</f>
        <v>7.8678986418609043</v>
      </c>
      <c r="S10" s="177">
        <f>(1/5)/0.001353831438675/(254/H10)</f>
        <v>25.474507380425198</v>
      </c>
      <c r="T10" s="231">
        <f>((J10^2/(Q10*(1/5/N10)))+J10)/308.4/2</f>
        <v>58.14089716039534</v>
      </c>
      <c r="U10" s="207">
        <f>(E10*0.7)/254/2</f>
        <v>16.061417322834647</v>
      </c>
      <c r="V10" s="177">
        <f>U10*10/14</f>
        <v>11.472440944881891</v>
      </c>
      <c r="W10" s="177">
        <f>U10/2</f>
        <v>8.0307086614173233</v>
      </c>
      <c r="X10" s="210">
        <f>((SQRT($L10^2*$M10^2)/$N$396)+($Q10/$Q$396))*(100/72.5)</f>
        <v>67.767136687729604</v>
      </c>
      <c r="Y10" s="186">
        <f>(($Q10/$Q$396)-($T10/$T$396))*(100/2.6125)</f>
        <v>-161.71748932665008</v>
      </c>
      <c r="Z10" s="53">
        <f>((SQRT($L10^2*$M10^2)/$N$396)-($T10/$T$396))*(100/63.923)</f>
        <v>67.329549268277603</v>
      </c>
      <c r="AA10" s="53">
        <f>((SQRT($L10^2*$M10^2)/$N$396)+($Q10/$Q$396)-($T10/$T$396))*(100/64.8571)</f>
        <v>67.799340757377621</v>
      </c>
      <c r="AB10" s="53">
        <f>((2*SQRT($L10^2*$M10^2)/$N$396)+($Q10/$Q$396)-($T10/$T$396))*(100/136.423)</f>
        <v>67.562098676443895</v>
      </c>
      <c r="AD10" s="39"/>
    </row>
    <row r="11" spans="1:38" ht="12.75" customHeight="1" x14ac:dyDescent="0.3">
      <c r="B11" s="48" t="s">
        <v>36</v>
      </c>
      <c r="C11" s="56" t="s">
        <v>577</v>
      </c>
      <c r="D11" s="49">
        <v>9999</v>
      </c>
      <c r="E11" s="50">
        <v>11648</v>
      </c>
      <c r="F11" s="57">
        <v>8736</v>
      </c>
      <c r="G11" s="52">
        <f>E11*F11/1000000</f>
        <v>101.756928</v>
      </c>
      <c r="H11" s="52">
        <v>43.8</v>
      </c>
      <c r="I11" s="58">
        <v>32.9</v>
      </c>
      <c r="J11" s="53">
        <f>SQRT((H11*H11)+(I11*I11))</f>
        <v>54.780014603868075</v>
      </c>
      <c r="K11" s="215">
        <f>((E11/H11)+(F11/I11))/2</f>
        <v>265.73399397648893</v>
      </c>
      <c r="L11" s="223">
        <f>E11/360</f>
        <v>32.355555555555554</v>
      </c>
      <c r="M11" s="250">
        <f>F11/360</f>
        <v>24.266666666666666</v>
      </c>
      <c r="N11" s="261">
        <f>25.4*L11/H11</f>
        <v>18.763267376966006</v>
      </c>
      <c r="O11" s="250">
        <f>25.4*(L11/H11)*(5/8)</f>
        <v>11.727042110603756</v>
      </c>
      <c r="P11" s="186">
        <f>254/H11</f>
        <v>5.7990867579908683</v>
      </c>
      <c r="Q11" s="202">
        <f>(1/5)/0.001353831438675/N11</f>
        <v>7.8733024184006464</v>
      </c>
      <c r="R11" s="255">
        <f>(1/8)/0.001353831438675/O11</f>
        <v>7.8733024184006437</v>
      </c>
      <c r="S11" s="177">
        <f>(1/5)/0.001353831438675/(254/H11)</f>
        <v>25.474507380425198</v>
      </c>
      <c r="T11" s="231">
        <f>((J11^2/(Q11*(1/5/N11)))+J11)/308.4/2</f>
        <v>58.061237363385956</v>
      </c>
      <c r="U11" s="207">
        <f>(E11*0.7)/254/2</f>
        <v>16.050393700787399</v>
      </c>
      <c r="V11" s="177">
        <f>U11*10/14</f>
        <v>11.464566929133856</v>
      </c>
      <c r="W11" s="177">
        <f>U11/2</f>
        <v>8.0251968503936997</v>
      </c>
      <c r="X11" s="210">
        <f>((SQRT($L11^2*$M11^2)/$N$396)+($Q11/$Q$396))*(100/72.5)</f>
        <v>67.676797283084298</v>
      </c>
      <c r="Y11" s="186">
        <f>(($Q11/$Q$396)-($T11/$T$396))*(100/2.6125)</f>
        <v>-161.42240988874343</v>
      </c>
      <c r="Z11" s="53">
        <f>((SQRT($L11^2*$M11^2)/$N$396)-($T11/$T$396))*(100/63.923)</f>
        <v>67.237141901623914</v>
      </c>
      <c r="AA11" s="53">
        <f>((SQRT($L11^2*$M11^2)/$N$396)+($Q11/$Q$396)-($T11/$T$396))*(100/64.8571)</f>
        <v>67.709252949690736</v>
      </c>
      <c r="AB11" s="53">
        <f>((2*SQRT($L11^2*$M11^2)/$N$396)+($Q11/$Q$396)-($T11/$T$396))*(100/136.423)</f>
        <v>67.470790297831854</v>
      </c>
      <c r="AD11" s="39"/>
    </row>
    <row r="12" spans="1:38" ht="12.75" customHeight="1" x14ac:dyDescent="0.3">
      <c r="B12" s="48" t="s">
        <v>36</v>
      </c>
      <c r="C12" s="56" t="s">
        <v>583</v>
      </c>
      <c r="D12" s="49">
        <v>5999</v>
      </c>
      <c r="E12" s="50">
        <v>11648</v>
      </c>
      <c r="F12" s="57">
        <v>8736</v>
      </c>
      <c r="G12" s="52">
        <f>E12*F12/1000000</f>
        <v>101.756928</v>
      </c>
      <c r="H12" s="52">
        <v>43.8</v>
      </c>
      <c r="I12" s="58">
        <v>32.9</v>
      </c>
      <c r="J12" s="53">
        <f>SQRT((H12*H12)+(I12*I12))</f>
        <v>54.780014603868075</v>
      </c>
      <c r="K12" s="215">
        <f>((E12/H12)+(F12/I12))/2</f>
        <v>265.73399397648893</v>
      </c>
      <c r="L12" s="223">
        <f>E12/360</f>
        <v>32.355555555555554</v>
      </c>
      <c r="M12" s="250">
        <f>F12/360</f>
        <v>24.266666666666666</v>
      </c>
      <c r="N12" s="261">
        <f>25.4*L12/H12</f>
        <v>18.763267376966006</v>
      </c>
      <c r="O12" s="250">
        <f>25.4*(L12/H12)*(5/8)</f>
        <v>11.727042110603756</v>
      </c>
      <c r="P12" s="186">
        <f>254/H12</f>
        <v>5.7990867579908683</v>
      </c>
      <c r="Q12" s="202">
        <f>(1/5)/0.001353831438675/N12</f>
        <v>7.8733024184006464</v>
      </c>
      <c r="R12" s="255">
        <f>(1/8)/0.001353831438675/O12</f>
        <v>7.8733024184006437</v>
      </c>
      <c r="S12" s="177">
        <f>(1/5)/0.001353831438675/(254/H12)</f>
        <v>25.474507380425198</v>
      </c>
      <c r="T12" s="231">
        <f>((J12^2/(Q12*(1/5/N12)))+J12)/308.4/2</f>
        <v>58.061237363385956</v>
      </c>
      <c r="U12" s="207">
        <f>(E12*0.7)/254/2</f>
        <v>16.050393700787399</v>
      </c>
      <c r="V12" s="177">
        <f>U12*10/14</f>
        <v>11.464566929133856</v>
      </c>
      <c r="W12" s="177">
        <f>U12/2</f>
        <v>8.0251968503936997</v>
      </c>
      <c r="X12" s="210">
        <f>((SQRT($L12^2*$M12^2)/$N$396)+($Q12/$Q$396))*(100/72.5)</f>
        <v>67.676797283084298</v>
      </c>
      <c r="Y12" s="186">
        <f>(($Q12/$Q$396)-($T12/$T$396))*(100/2.6125)</f>
        <v>-161.42240988874343</v>
      </c>
      <c r="Z12" s="53">
        <f>((SQRT($L12^2*$M12^2)/$N$396)-($T12/$T$396))*(100/63.923)</f>
        <v>67.237141901623914</v>
      </c>
      <c r="AA12" s="53">
        <f>((SQRT($L12^2*$M12^2)/$N$396)+($Q12/$Q$396)-($T12/$T$396))*(100/64.8571)</f>
        <v>67.709252949690736</v>
      </c>
      <c r="AB12" s="53">
        <f>((2*SQRT($L12^2*$M12^2)/$N$396)+($Q12/$Q$396)-($T12/$T$396))*(100/136.423)</f>
        <v>67.470790297831854</v>
      </c>
      <c r="AD12" s="39"/>
    </row>
    <row r="13" spans="1:38" ht="12.75" customHeight="1" x14ac:dyDescent="0.3">
      <c r="B13" s="48" t="s">
        <v>86</v>
      </c>
      <c r="C13" s="56" t="s">
        <v>491</v>
      </c>
      <c r="D13" s="49" t="s">
        <v>478</v>
      </c>
      <c r="E13" s="50">
        <v>11608</v>
      </c>
      <c r="F13" s="57">
        <v>8708</v>
      </c>
      <c r="G13" s="52">
        <f>E13*F13/1000000</f>
        <v>101.082464</v>
      </c>
      <c r="H13" s="52">
        <v>53.7</v>
      </c>
      <c r="I13" s="157">
        <v>40.4</v>
      </c>
      <c r="J13" s="53">
        <f>SQRT((H13*H13)+(I13*I13))</f>
        <v>67.200074404720723</v>
      </c>
      <c r="K13" s="215">
        <f>((E13/H13)+(F13/I13))/2</f>
        <v>215.85421391301142</v>
      </c>
      <c r="L13" s="223">
        <f>E13/360</f>
        <v>32.244444444444447</v>
      </c>
      <c r="M13" s="250">
        <f>F13/360</f>
        <v>24.18888888888889</v>
      </c>
      <c r="N13" s="261">
        <f>25.4*L13/H13</f>
        <v>15.251562176701841</v>
      </c>
      <c r="O13" s="250">
        <f>25.4*(L13/H13)*(5/8)</f>
        <v>9.532226360438651</v>
      </c>
      <c r="P13" s="186">
        <f>254/H13</f>
        <v>4.7299813780260704</v>
      </c>
      <c r="Q13" s="202">
        <f>(1/5)/0.001353831438675/N13</f>
        <v>9.6861473404890823</v>
      </c>
      <c r="R13" s="255">
        <f>(1/8)/0.001353831438675/O13</f>
        <v>9.6861473404890805</v>
      </c>
      <c r="S13" s="177">
        <f>(1/5)/0.001353831438675/(254/H13)</f>
        <v>31.23244398011035</v>
      </c>
      <c r="T13" s="231">
        <f>((J13^2/(Q13*(1/5/N13)))+J13)/308.4/2</f>
        <v>57.749537963615829</v>
      </c>
      <c r="U13" s="207">
        <f>(E13*0.7)/254/2</f>
        <v>15.995275590551181</v>
      </c>
      <c r="V13" s="177">
        <f>U13*10/14</f>
        <v>11.425196850393702</v>
      </c>
      <c r="W13" s="177">
        <f>U13/2</f>
        <v>7.9976377952755904</v>
      </c>
      <c r="X13" s="210">
        <f>((SQRT($L13^2*$M13^2)/$N$396)+($Q13/$Q$396))*(100/72.5)</f>
        <v>67.533474864236169</v>
      </c>
      <c r="Y13" s="186">
        <f>(($Q13/$Q$396)-($T13/$T$396))*(100/2.6125)</f>
        <v>-152.12975906016121</v>
      </c>
      <c r="Z13" s="53">
        <f>((SQRT($L13^2*$M13^2)/$N$396)-($T13/$T$396))*(100/63.923)</f>
        <v>66.781329633574501</v>
      </c>
      <c r="AA13" s="53">
        <f>((SQRT($L13^2*$M13^2)/$N$396)+($Q13/$Q$396)-($T13/$T$396))*(100/64.8571)</f>
        <v>67.591681298419388</v>
      </c>
      <c r="AB13" s="53">
        <f>((2*SQRT($L13^2*$M13^2)/$N$396)+($Q13/$Q$396)-($T13/$T$396))*(100/136.423)</f>
        <v>67.181046171276861</v>
      </c>
      <c r="AD13" s="39"/>
    </row>
    <row r="14" spans="1:38" ht="12.75" customHeight="1" x14ac:dyDescent="0.3">
      <c r="B14" s="48" t="s">
        <v>129</v>
      </c>
      <c r="C14" s="56" t="s">
        <v>502</v>
      </c>
      <c r="D14" s="49">
        <v>27995</v>
      </c>
      <c r="E14" s="50">
        <v>11600</v>
      </c>
      <c r="F14" s="57">
        <v>8700</v>
      </c>
      <c r="G14" s="52">
        <f>E14*F14/1000000</f>
        <v>100.92</v>
      </c>
      <c r="H14" s="52">
        <v>53.4</v>
      </c>
      <c r="I14" s="58">
        <v>40</v>
      </c>
      <c r="J14" s="53">
        <f>SQRT((H14*H14)+(I14*I14))</f>
        <v>66.72001199040659</v>
      </c>
      <c r="K14" s="215">
        <f>((E14/H14)+(F14/I14))/2</f>
        <v>217.36423220973785</v>
      </c>
      <c r="L14" s="223">
        <f>E14/360</f>
        <v>32.222222222222221</v>
      </c>
      <c r="M14" s="250">
        <f>F14/360</f>
        <v>24.166666666666668</v>
      </c>
      <c r="N14" s="261">
        <f>25.4*L14/H14</f>
        <v>15.326674989596336</v>
      </c>
      <c r="O14" s="250">
        <f>25.4*(L14/H14)*(5/8)</f>
        <v>9.5791718684977099</v>
      </c>
      <c r="P14" s="186">
        <f>254/H14</f>
        <v>4.7565543071161054</v>
      </c>
      <c r="Q14" s="202">
        <f>(1/5)/0.001353831438675/N14</f>
        <v>9.638677568124983</v>
      </c>
      <c r="R14" s="255">
        <f>(1/8)/0.001353831438675/O14</f>
        <v>9.6386775681249812</v>
      </c>
      <c r="S14" s="177">
        <f>(1/5)/0.001353831438675/(254/H14)</f>
        <v>31.057961052847158</v>
      </c>
      <c r="T14" s="231">
        <f>((J14^2/(Q14*(1/5/N14)))+J14)/308.4/2</f>
        <v>57.489204727819775</v>
      </c>
      <c r="U14" s="207">
        <f>(E14*0.7)/254/2</f>
        <v>15.984251968503935</v>
      </c>
      <c r="V14" s="177">
        <f>U14*10/14</f>
        <v>11.417322834645669</v>
      </c>
      <c r="W14" s="177">
        <f>U14/2</f>
        <v>7.9921259842519676</v>
      </c>
      <c r="X14" s="210">
        <f>((SQRT($L14^2*$M14^2)/$N$396)+($Q14/$Q$396))*(100/72.5)</f>
        <v>67.419710806058958</v>
      </c>
      <c r="Y14" s="186">
        <f>(($Q14/$Q$396)-($T14/$T$396))*(100/2.6125)</f>
        <v>-151.46124468930611</v>
      </c>
      <c r="Z14" s="53">
        <f>((SQRT($L14^2*$M14^2)/$N$396)-($T14/$T$396))*(100/63.923)</f>
        <v>66.69724673114159</v>
      </c>
      <c r="AA14" s="53">
        <f>((SQRT($L14^2*$M14^2)/$N$396)+($Q14/$Q$396)-($T14/$T$396))*(100/64.8571)</f>
        <v>67.500124384864762</v>
      </c>
      <c r="AB14" s="53">
        <f>((2*SQRT($L14^2*$M14^2)/$N$396)+($Q14/$Q$396)-($T14/$T$396))*(100/136.423)</f>
        <v>67.081189654486678</v>
      </c>
      <c r="AD14" s="39"/>
    </row>
    <row r="15" spans="1:38" ht="12.75" customHeight="1" x14ac:dyDescent="0.3">
      <c r="B15" s="150" t="s">
        <v>434</v>
      </c>
      <c r="C15" s="151" t="s">
        <v>436</v>
      </c>
      <c r="D15" s="152">
        <v>2000</v>
      </c>
      <c r="E15" s="181">
        <v>10972</v>
      </c>
      <c r="F15" s="182">
        <v>8777</v>
      </c>
      <c r="G15" s="154">
        <f>E15*F15/1000000</f>
        <v>96.301243999999997</v>
      </c>
      <c r="H15" s="154">
        <v>120</v>
      </c>
      <c r="I15" s="155">
        <v>96</v>
      </c>
      <c r="J15" s="153">
        <f>SQRT((H15*H15)+(I15*I15))</f>
        <v>153.67498169838836</v>
      </c>
      <c r="K15" s="214">
        <f>((E15/H15)+(F15/I15))/2</f>
        <v>91.430208333333326</v>
      </c>
      <c r="L15" s="222">
        <f>E15/360</f>
        <v>30.477777777777778</v>
      </c>
      <c r="M15" s="249">
        <f>F15/360</f>
        <v>24.380555555555556</v>
      </c>
      <c r="N15" s="260">
        <f>25.4*L15/H15</f>
        <v>6.4511296296296292</v>
      </c>
      <c r="O15" s="249">
        <f>25.4*(L15/H15)*(5/8)</f>
        <v>4.0319560185185184</v>
      </c>
      <c r="P15" s="185">
        <f>254/H15</f>
        <v>2.1166666666666667</v>
      </c>
      <c r="Q15" s="201">
        <f>(1/5)/0.001353831438675/N15</f>
        <v>22.899691511027005</v>
      </c>
      <c r="R15" s="254">
        <f>(1/8)/0.001353831438675/O15</f>
        <v>22.899691511027001</v>
      </c>
      <c r="S15" s="176">
        <f>(1/5)/0.001353831438675/(254/H15)</f>
        <v>69.793170905274522</v>
      </c>
      <c r="T15" s="232">
        <f>((J15^2/(Q15*(1/5/N15)))+J15)/308.4/2</f>
        <v>54.180104491558474</v>
      </c>
      <c r="U15" s="226">
        <f>(E15*0.7)/254/2</f>
        <v>15.118897637795275</v>
      </c>
      <c r="V15" s="176">
        <f>U15*10/14</f>
        <v>10.799212598425196</v>
      </c>
      <c r="W15" s="176">
        <f>U15/2</f>
        <v>7.5594488188976374</v>
      </c>
      <c r="X15" s="211">
        <f>((SQRT($L15^2*$M15^2)/$N$396)+($Q15/$Q$396))*(100/72.5)</f>
        <v>66.576794236723032</v>
      </c>
      <c r="Y15" s="186">
        <f>(($Q15/$Q$396)-($T15/$T$396))*(100/2.6125)</f>
        <v>-79.990578251614849</v>
      </c>
      <c r="Z15" s="158">
        <f>((SQRT($L15^2*$M15^2)/$N$396)-($T15/$T$396))*(100/63.923)</f>
        <v>63.738854548763747</v>
      </c>
      <c r="AA15" s="158">
        <f>((SQRT($L15^2*$M15^2)/$N$396)+($Q15/$Q$396)-($T15/$T$396))*(100/64.8571)</f>
        <v>67.010558564911932</v>
      </c>
      <c r="AB15" s="158">
        <f>((2*SQRT($L15^2*$M15^2)/$N$396)+($Q15/$Q$396)-($T15/$T$396))*(100/136.423)</f>
        <v>65.247035921237938</v>
      </c>
      <c r="AD15" s="39"/>
    </row>
    <row r="16" spans="1:38" ht="12.75" customHeight="1" x14ac:dyDescent="0.3">
      <c r="B16" s="48" t="s">
        <v>86</v>
      </c>
      <c r="C16" s="59" t="s">
        <v>490</v>
      </c>
      <c r="D16" s="49">
        <v>45499</v>
      </c>
      <c r="E16" s="50">
        <v>10328</v>
      </c>
      <c r="F16" s="57">
        <v>7760</v>
      </c>
      <c r="G16" s="53">
        <f>E16*F16/1000000</f>
        <v>80.14528</v>
      </c>
      <c r="H16" s="52">
        <v>53.7</v>
      </c>
      <c r="I16" s="157">
        <v>40.4</v>
      </c>
      <c r="J16" s="53">
        <f>SQRT((H16*H16)+(I16*I16))</f>
        <v>67.200074404720723</v>
      </c>
      <c r="K16" s="215">
        <f>((E16/H16)+(F16/I16))/2</f>
        <v>192.20347733097333</v>
      </c>
      <c r="L16" s="223">
        <f>E16/360</f>
        <v>28.68888888888889</v>
      </c>
      <c r="M16" s="250">
        <f>F16/360</f>
        <v>21.555555555555557</v>
      </c>
      <c r="N16" s="261">
        <f>25.4*L16/H16</f>
        <v>13.569791020070349</v>
      </c>
      <c r="O16" s="250">
        <f>25.4*(L16/H16)*(5/8)</f>
        <v>8.4811193875439681</v>
      </c>
      <c r="P16" s="186">
        <f>254/H16</f>
        <v>4.7299813780260704</v>
      </c>
      <c r="Q16" s="202">
        <f>(1/5)/0.001353831438675/N16</f>
        <v>10.886599373392453</v>
      </c>
      <c r="R16" s="255">
        <f>(1/8)/0.001353831438675/O16</f>
        <v>10.886599373392453</v>
      </c>
      <c r="S16" s="177">
        <f>(1/5)/0.001353831438675/(254/H16)</f>
        <v>31.23244398011035</v>
      </c>
      <c r="T16" s="231">
        <f>((J16^2/(Q16*(1/5/N16)))+J16)/308.4/2</f>
        <v>45.738486883780261</v>
      </c>
      <c r="U16" s="207">
        <f>(E16*0.7)/254/2</f>
        <v>14.231496062992125</v>
      </c>
      <c r="V16" s="177">
        <f>U16*10/14</f>
        <v>10.165354330708661</v>
      </c>
      <c r="W16" s="177">
        <f>U16/2</f>
        <v>7.1157480314960626</v>
      </c>
      <c r="X16" s="210">
        <f>((SQRT($L16^2*$M16^2)/$N$396)+($Q16/$Q$396))*(100/72.5)</f>
        <v>54.070135756044245</v>
      </c>
      <c r="Y16" s="186">
        <f>(($Q16/$Q$396)-($T16/$T$396))*(100/2.6125)</f>
        <v>-105.88611668512802</v>
      </c>
      <c r="Z16" s="53">
        <f>((SQRT($L16^2*$M16^2)/$N$396)-($T16/$T$396))*(100/63.923)</f>
        <v>52.955787772672444</v>
      </c>
      <c r="AA16" s="53">
        <f>((SQRT($L16^2*$M16^2)/$N$396)+($Q16/$Q$396)-($T16/$T$396))*(100/64.8571)</f>
        <v>54.184894053741608</v>
      </c>
      <c r="AB16" s="53">
        <f>((2*SQRT($L16^2*$M16^2)/$N$396)+($Q16/$Q$396)-($T16/$T$396))*(100/136.423)</f>
        <v>53.547991644412953</v>
      </c>
      <c r="AJ16" s="126"/>
      <c r="AK16" s="128"/>
      <c r="AL16" s="114"/>
    </row>
    <row r="17" spans="2:38" ht="12.75" customHeight="1" x14ac:dyDescent="0.3">
      <c r="B17" s="48" t="s">
        <v>290</v>
      </c>
      <c r="C17" s="59" t="s">
        <v>418</v>
      </c>
      <c r="D17" s="113">
        <v>39995</v>
      </c>
      <c r="E17" s="50">
        <v>10320</v>
      </c>
      <c r="F17" s="57">
        <v>7752</v>
      </c>
      <c r="G17" s="53">
        <f>E17*F17/1000000</f>
        <v>80.000640000000004</v>
      </c>
      <c r="H17" s="52">
        <v>53.7</v>
      </c>
      <c r="I17" s="58">
        <v>40.299999999999997</v>
      </c>
      <c r="J17" s="53">
        <f>SQRT((H17*H17)+(I17*I17))</f>
        <v>67.140002978850106</v>
      </c>
      <c r="K17" s="215">
        <f>((E17/H17)+(F17/I17))/2</f>
        <v>192.26804552448812</v>
      </c>
      <c r="L17" s="223">
        <f>E17/360</f>
        <v>28.666666666666668</v>
      </c>
      <c r="M17" s="250">
        <f>F17/360</f>
        <v>21.533333333333335</v>
      </c>
      <c r="N17" s="261">
        <f>25.4*L17/H17</f>
        <v>13.559279950341402</v>
      </c>
      <c r="O17" s="250">
        <f>25.4*(L17/H17)*(5/8)</f>
        <v>8.4745499689633768</v>
      </c>
      <c r="P17" s="186">
        <f>254/H17</f>
        <v>4.7299813780260704</v>
      </c>
      <c r="Q17" s="202">
        <f>(1/5)/0.001353831438675/N17</f>
        <v>10.895038597712913</v>
      </c>
      <c r="R17" s="255">
        <f>(1/8)/0.001353831438675/O17</f>
        <v>10.895038597712912</v>
      </c>
      <c r="S17" s="177">
        <f>(1/5)/0.001353831438675/(254/H17)</f>
        <v>31.23244398011035</v>
      </c>
      <c r="T17" s="231">
        <f>((J17^2/(Q17*(1/5/N17)))+J17)/308.4/2</f>
        <v>45.586312710251555</v>
      </c>
      <c r="U17" s="207">
        <f>(E17*0.7)/254/2</f>
        <v>14.22047244094488</v>
      </c>
      <c r="V17" s="177">
        <f>U17*10/14</f>
        <v>10.157480314960628</v>
      </c>
      <c r="W17" s="177">
        <f>U17/2</f>
        <v>7.1102362204724399</v>
      </c>
      <c r="X17" s="210">
        <f>((SQRT($L17^2*$M17^2)/$N$396)+($Q17/$Q$396))*(100/72.5)</f>
        <v>53.977151116856625</v>
      </c>
      <c r="Y17" s="186">
        <f>(($Q17/$Q$396)-($T17/$T$396))*(100/2.6125)</f>
        <v>-105.33098171922758</v>
      </c>
      <c r="Z17" s="53">
        <f>((SQRT($L17^2*$M17^2)/$N$396)-($T17/$T$396))*(100/63.923)</f>
        <v>52.869881622579967</v>
      </c>
      <c r="AA17" s="53">
        <f>((SQRT($L17^2*$M17^2)/$N$396)+($Q17/$Q$396)-($T17/$T$396))*(100/64.8571)</f>
        <v>54.101769190966003</v>
      </c>
      <c r="AB17" s="53">
        <f>((2*SQRT($L17^2*$M17^2)/$N$396)+($Q17/$Q$396)-($T17/$T$396))*(100/136.423)</f>
        <v>53.458323735237336</v>
      </c>
      <c r="AJ17" s="126"/>
      <c r="AK17" s="128"/>
      <c r="AL17" s="114"/>
    </row>
    <row r="18" spans="2:38" ht="12.75" customHeight="1" x14ac:dyDescent="0.3">
      <c r="B18" s="48" t="s">
        <v>86</v>
      </c>
      <c r="C18" s="59" t="s">
        <v>283</v>
      </c>
      <c r="D18" s="49">
        <v>39990</v>
      </c>
      <c r="E18" s="50">
        <v>8984</v>
      </c>
      <c r="F18" s="57">
        <v>6732</v>
      </c>
      <c r="G18" s="53">
        <f>E18*F18/1000000</f>
        <v>60.480288000000002</v>
      </c>
      <c r="H18" s="52">
        <v>54.9</v>
      </c>
      <c r="I18" s="157">
        <v>40.4</v>
      </c>
      <c r="J18" s="51">
        <f>SQRT((H18*H18)+(I18*I18))</f>
        <v>68.16281977735369</v>
      </c>
      <c r="K18" s="215">
        <f>((E18/H18)+(F18/I18))/2</f>
        <v>165.13832530794065</v>
      </c>
      <c r="L18" s="223">
        <f>E18/360</f>
        <v>24.955555555555556</v>
      </c>
      <c r="M18" s="250">
        <f>F18/360</f>
        <v>18.7</v>
      </c>
      <c r="N18" s="261">
        <f>25.4*L18/H18</f>
        <v>11.545921878162314</v>
      </c>
      <c r="O18" s="250">
        <f>25.4*(L18/H18)*(5/8)</f>
        <v>7.2162011738514469</v>
      </c>
      <c r="P18" s="186">
        <f>254/H18</f>
        <v>4.6265938069216759</v>
      </c>
      <c r="Q18" s="202">
        <f>(1/5)/0.001353831438675/N18</f>
        <v>12.79489675879198</v>
      </c>
      <c r="R18" s="255">
        <f>(1/8)/0.001353831438675/O18</f>
        <v>12.794896758791978</v>
      </c>
      <c r="S18" s="177">
        <f>(1/5)/0.001353831438675/(254/H18)</f>
        <v>31.930375689163093</v>
      </c>
      <c r="T18" s="231">
        <f>((J18^2/(Q18*(1/5/N18)))+J18)/308.4/2</f>
        <v>34.097489495027446</v>
      </c>
      <c r="U18" s="207">
        <f>(E18*0.7)/254/2</f>
        <v>12.379527559055116</v>
      </c>
      <c r="V18" s="177">
        <f>U18*10/14</f>
        <v>8.8425196850393686</v>
      </c>
      <c r="W18" s="177">
        <f>U18/2</f>
        <v>6.1897637795275582</v>
      </c>
      <c r="X18" s="210">
        <f>((SQRT($L18^2*$M18^2)/$N$396)+($Q18/$Q$396))*(100/72.5)</f>
        <v>41.552653010357815</v>
      </c>
      <c r="Y18" s="186">
        <f>(($Q18/$Q$396)-($T18/$T$396))*(100/2.6125)</f>
        <v>-57.684137771950425</v>
      </c>
      <c r="Z18" s="53">
        <f>((SQRT($L18^2*$M18^2)/$N$396)-($T18/$T$396))*(100/63.923)</f>
        <v>40.020252792305492</v>
      </c>
      <c r="AA18" s="53">
        <f>((SQRT($L18^2*$M18^2)/$N$396)+($Q18/$Q$396)-($T18/$T$396))*(100/64.8571)</f>
        <v>41.78480191501211</v>
      </c>
      <c r="AB18" s="53">
        <f>((2*SQRT($L18^2*$M18^2)/$N$396)+($Q18/$Q$396)-($T18/$T$396))*(100/136.423)</f>
        <v>40.834624385136564</v>
      </c>
      <c r="AJ18" s="126"/>
      <c r="AK18" s="128"/>
      <c r="AL18" s="114"/>
    </row>
    <row r="19" spans="2:38" ht="12.75" customHeight="1" x14ac:dyDescent="0.3">
      <c r="B19" s="48" t="s">
        <v>290</v>
      </c>
      <c r="C19" s="59" t="s">
        <v>419</v>
      </c>
      <c r="D19" s="113">
        <v>39995</v>
      </c>
      <c r="E19" s="50">
        <v>8984</v>
      </c>
      <c r="F19" s="57">
        <v>6732</v>
      </c>
      <c r="G19" s="53">
        <f>E19*F19/1000000</f>
        <v>60.480288000000002</v>
      </c>
      <c r="H19" s="52">
        <v>53.9</v>
      </c>
      <c r="I19" s="157">
        <v>40.4</v>
      </c>
      <c r="J19" s="53">
        <f>SQRT((H19*H19)+(I19*I19))</f>
        <v>67.360002969121069</v>
      </c>
      <c r="K19" s="215">
        <f>((E19/H19)+(F19/I19))/2</f>
        <v>166.65634930840022</v>
      </c>
      <c r="L19" s="223">
        <f>E19/360</f>
        <v>24.955555555555556</v>
      </c>
      <c r="M19" s="250">
        <f>F19/360</f>
        <v>18.7</v>
      </c>
      <c r="N19" s="261">
        <f>25.4*L19/H19</f>
        <v>11.760131931560503</v>
      </c>
      <c r="O19" s="250">
        <f>25.4*(L19/H19)*(5/8)</f>
        <v>7.3500824572253141</v>
      </c>
      <c r="P19" s="186">
        <f>254/H19</f>
        <v>4.712430426716141</v>
      </c>
      <c r="Q19" s="202">
        <f>(1/5)/0.001353831438675/N19</f>
        <v>12.561838530034384</v>
      </c>
      <c r="R19" s="255">
        <f>(1/8)/0.001353831438675/O19</f>
        <v>12.561838530034382</v>
      </c>
      <c r="S19" s="177">
        <f>(1/5)/0.001353831438675/(254/H19)</f>
        <v>31.348765931619141</v>
      </c>
      <c r="T19" s="231">
        <f>((J19^2/(Q19*(1/5/N19)))+J19)/308.4/2</f>
        <v>34.543315598533653</v>
      </c>
      <c r="U19" s="207">
        <f>(E19*0.7)/254/2</f>
        <v>12.379527559055116</v>
      </c>
      <c r="V19" s="177">
        <f>U19*10/14</f>
        <v>8.8425196850393686</v>
      </c>
      <c r="W19" s="177">
        <f>U19/2</f>
        <v>6.1897637795275582</v>
      </c>
      <c r="X19" s="210">
        <f>((SQRT($L19^2*$M19^2)/$N$396)+($Q19/$Q$396))*(100/72.5)</f>
        <v>41.514508055382727</v>
      </c>
      <c r="Y19" s="186">
        <f>(($Q19/$Q$396)-($T19/$T$396))*(100/2.6125)</f>
        <v>-60.256789580282828</v>
      </c>
      <c r="Z19" s="53">
        <f>((SQRT($L19^2*$M19^2)/$N$396)-($T19/$T$396))*(100/63.923)</f>
        <v>39.95837297418722</v>
      </c>
      <c r="AA19" s="53">
        <f>((SQRT($L19^2*$M19^2)/$N$396)+($Q19/$Q$396)-($T19/$T$396))*(100/64.8571)</f>
        <v>41.681173278374516</v>
      </c>
      <c r="AB19" s="53">
        <f>((2*SQRT($L19^2*$M19^2)/$N$396)+($Q19/$Q$396)-($T19/$T$396))*(100/136.423)</f>
        <v>40.785358111493053</v>
      </c>
      <c r="AD19" s="123"/>
      <c r="AE19" s="124"/>
      <c r="AF19" s="125"/>
      <c r="AG19" s="125"/>
      <c r="AH19" s="125"/>
    </row>
    <row r="20" spans="2:38" ht="12.75" customHeight="1" x14ac:dyDescent="0.3">
      <c r="B20" s="48" t="s">
        <v>86</v>
      </c>
      <c r="C20" s="59" t="s">
        <v>493</v>
      </c>
      <c r="D20" s="49">
        <v>37999</v>
      </c>
      <c r="E20" s="50">
        <v>8984</v>
      </c>
      <c r="F20" s="57">
        <v>6732</v>
      </c>
      <c r="G20" s="53">
        <f>E20*F20/1000000</f>
        <v>60.480288000000002</v>
      </c>
      <c r="H20" s="52">
        <v>53.7</v>
      </c>
      <c r="I20" s="157">
        <v>40.4</v>
      </c>
      <c r="J20" s="53">
        <f>SQRT((H20*H20)+(I20*I20))</f>
        <v>67.200074404720723</v>
      </c>
      <c r="K20" s="215">
        <f>((E20/H20)+(F20/I20))/2</f>
        <v>166.96673857329867</v>
      </c>
      <c r="L20" s="223">
        <f>E20/360</f>
        <v>24.955555555555556</v>
      </c>
      <c r="M20" s="250">
        <f>F20/360</f>
        <v>18.7</v>
      </c>
      <c r="N20" s="261">
        <f>25.4*L20/H20</f>
        <v>11.803931305607282</v>
      </c>
      <c r="O20" s="250">
        <f>25.4*(L20/H20)*(5/8)</f>
        <v>7.3774570660045509</v>
      </c>
      <c r="P20" s="186">
        <f>254/H20</f>
        <v>4.7299813780260704</v>
      </c>
      <c r="Q20" s="202">
        <f>(1/5)/0.001353831438675/N20</f>
        <v>12.515226884282866</v>
      </c>
      <c r="R20" s="255">
        <f>(1/8)/0.001353831438675/O20</f>
        <v>12.515226884282866</v>
      </c>
      <c r="S20" s="177">
        <f>(1/5)/0.001353831438675/(254/H20)</f>
        <v>31.23244398011035</v>
      </c>
      <c r="T20" s="231">
        <f>((J20^2/(Q20*(1/5/N20)))+J20)/308.4/2</f>
        <v>34.635492291490237</v>
      </c>
      <c r="U20" s="207">
        <f>(E20*0.7)/254/2</f>
        <v>12.379527559055116</v>
      </c>
      <c r="V20" s="177">
        <f>U20*10/14</f>
        <v>8.8425196850393686</v>
      </c>
      <c r="W20" s="177">
        <f>U20/2</f>
        <v>6.1897637795275582</v>
      </c>
      <c r="X20" s="210">
        <f>((SQRT($L20^2*$M20^2)/$N$396)+($Q20/$Q$396))*(100/72.5)</f>
        <v>41.506879064387711</v>
      </c>
      <c r="Y20" s="186">
        <f>(($Q20/$Q$396)-($T20/$T$396))*(100/2.6125)</f>
        <v>-60.781547295076976</v>
      </c>
      <c r="Z20" s="53">
        <f>((SQRT($L20^2*$M20^2)/$N$396)-($T20/$T$396))*(100/63.923)</f>
        <v>39.945579023922669</v>
      </c>
      <c r="AA20" s="53">
        <f>((SQRT($L20^2*$M20^2)/$N$396)+($Q20/$Q$396)-($T20/$T$396))*(100/64.8571)</f>
        <v>41.660035584430453</v>
      </c>
      <c r="AB20" s="53">
        <f>((2*SQRT($L20^2*$M20^2)/$N$396)+($Q20/$Q$396)-($T20/$T$396))*(100/136.423)</f>
        <v>40.775309002985693</v>
      </c>
      <c r="AJ20" s="126"/>
      <c r="AK20" s="128"/>
      <c r="AL20" s="114"/>
    </row>
    <row r="21" spans="2:38" ht="12.75" customHeight="1" x14ac:dyDescent="0.3">
      <c r="B21" s="48" t="s">
        <v>129</v>
      </c>
      <c r="C21" s="59" t="s">
        <v>482</v>
      </c>
      <c r="D21" s="49">
        <v>17995</v>
      </c>
      <c r="E21" s="50">
        <v>8956</v>
      </c>
      <c r="F21" s="57">
        <v>6708</v>
      </c>
      <c r="G21" s="53">
        <f>E21*F21/1000000</f>
        <v>60.076847999999998</v>
      </c>
      <c r="H21" s="52">
        <v>53.7</v>
      </c>
      <c r="I21" s="58">
        <v>40.200000000000003</v>
      </c>
      <c r="J21" s="53">
        <f>SQRT((H21*H21)+(I21*I21))</f>
        <v>67.080026833626121</v>
      </c>
      <c r="K21" s="215">
        <f>((E21/H21)+(F21/I21))/2</f>
        <v>166.82203507601656</v>
      </c>
      <c r="L21" s="223">
        <f>E21/360</f>
        <v>24.877777777777776</v>
      </c>
      <c r="M21" s="250">
        <f>F21/360</f>
        <v>18.633333333333333</v>
      </c>
      <c r="N21" s="261">
        <f>25.4*L21/H21</f>
        <v>11.767142561555968</v>
      </c>
      <c r="O21" s="250">
        <f>25.4*(L21/H21)*(5/8)</f>
        <v>7.3544641009724803</v>
      </c>
      <c r="P21" s="186">
        <f>254/H21</f>
        <v>4.7299813780260704</v>
      </c>
      <c r="Q21" s="202">
        <f>(1/5)/0.001353831438675/N21</f>
        <v>12.554354435953247</v>
      </c>
      <c r="R21" s="255">
        <f>(1/8)/0.001353831438675/O21</f>
        <v>12.554354435953243</v>
      </c>
      <c r="S21" s="177">
        <f>(1/5)/0.001353831438675/(254/H21)</f>
        <v>31.23244398011035</v>
      </c>
      <c r="T21" s="231">
        <f>((J21^2/(Q21*(1/5/N21)))+J21)/308.4/2</f>
        <v>34.297938010736075</v>
      </c>
      <c r="U21" s="207">
        <f>(E21*0.7)/254/2</f>
        <v>12.340944881889763</v>
      </c>
      <c r="V21" s="177">
        <f>U21*10/14</f>
        <v>8.8149606299212593</v>
      </c>
      <c r="W21" s="177">
        <f>U21/2</f>
        <v>6.1704724409448817</v>
      </c>
      <c r="X21" s="210">
        <f>((SQRT($L21^2*$M21^2)/$N$396)+($Q21/$Q$396))*(100/72.5)</f>
        <v>41.250071162445636</v>
      </c>
      <c r="Y21" s="186">
        <f>(($Q21/$Q$396)-($T21/$T$396))*(100/2.6125)</f>
        <v>-59.457448563928594</v>
      </c>
      <c r="Z21" s="53">
        <f>((SQRT($L21^2*$M21^2)/$N$396)-($T21/$T$396))*(100/63.923)</f>
        <v>39.693901950860059</v>
      </c>
      <c r="AA21" s="53">
        <f>((SQRT($L21^2*$M21^2)/$N$396)+($Q21/$Q$396)-($T21/$T$396))*(100/64.8571)</f>
        <v>41.419142000712888</v>
      </c>
      <c r="AB21" s="53">
        <f>((2*SQRT($L21^2*$M21^2)/$N$396)+($Q21/$Q$396)-($T21/$T$396))*(100/136.423)</f>
        <v>40.520905226260496</v>
      </c>
      <c r="AJ21" s="126"/>
      <c r="AK21" s="128"/>
      <c r="AL21" s="114"/>
    </row>
    <row r="22" spans="2:38" ht="12.75" customHeight="1" x14ac:dyDescent="0.3">
      <c r="B22" s="48" t="s">
        <v>21</v>
      </c>
      <c r="C22" s="59" t="s">
        <v>466</v>
      </c>
      <c r="D22" s="49">
        <v>3999</v>
      </c>
      <c r="E22" s="192">
        <f>8688*1.1</f>
        <v>9556.8000000000011</v>
      </c>
      <c r="F22" s="193">
        <f>5792*1.1</f>
        <v>6371.2000000000007</v>
      </c>
      <c r="G22" s="53">
        <f>E22*F22/1000000</f>
        <v>60.888284160000012</v>
      </c>
      <c r="H22" s="52">
        <v>36</v>
      </c>
      <c r="I22" s="58">
        <v>24</v>
      </c>
      <c r="J22" s="53">
        <f>SQRT((H22*H22)+(I22*I22))</f>
        <v>43.266615305567875</v>
      </c>
      <c r="K22" s="215">
        <f>((E22/H22)+(F22/I22))/2</f>
        <v>265.4666666666667</v>
      </c>
      <c r="L22" s="223">
        <f>E22/360</f>
        <v>26.54666666666667</v>
      </c>
      <c r="M22" s="250">
        <f>F22/360</f>
        <v>17.69777777777778</v>
      </c>
      <c r="N22" s="261">
        <f>25.4*L22/H22</f>
        <v>18.73014814814815</v>
      </c>
      <c r="O22" s="250">
        <f>25.4*(L22/H22)*(5/8)</f>
        <v>11.706342592592593</v>
      </c>
      <c r="P22" s="186">
        <f>254/H22</f>
        <v>7.0555555555555554</v>
      </c>
      <c r="Q22" s="202">
        <f>(1/5)/0.001353831438675/N22</f>
        <v>7.8872242359049558</v>
      </c>
      <c r="R22" s="255">
        <f>(1/8)/0.001353831438675/O22</f>
        <v>7.8872242359049549</v>
      </c>
      <c r="S22" s="177">
        <f>(1/5)/0.001353831438675/(254/H22)</f>
        <v>20.937951271582357</v>
      </c>
      <c r="T22" s="231">
        <f>((J22^2/(Q22*(1/5/N22)))+J22)/308.4/2</f>
        <v>36.107136814339</v>
      </c>
      <c r="U22" s="207">
        <f>(E22*0.7)/254/2</f>
        <v>13.168818897637795</v>
      </c>
      <c r="V22" s="177">
        <f>U22*10/14</f>
        <v>9.4062992125984248</v>
      </c>
      <c r="W22" s="177">
        <f>U22/2</f>
        <v>6.5844094488188976</v>
      </c>
      <c r="X22" s="210">
        <f>((SQRT($L22^2*$M22^2)/$N$396)+($Q22/$Q$396))*(100/72.5)</f>
        <v>41.015592109170484</v>
      </c>
      <c r="Y22" s="186">
        <f>(($Q22/$Q$396)-($T22/$T$396))*(100/2.6125)</f>
        <v>-86.800182902586442</v>
      </c>
      <c r="Z22" s="53">
        <f>((SQRT($L22^2*$M22^2)/$N$396)-($T22/$T$396))*(100/63.923)</f>
        <v>40.043217891575999</v>
      </c>
      <c r="AA22" s="53">
        <f>((SQRT($L22^2*$M22^2)/$N$396)+($Q22/$Q$396)-($T22/$T$396))*(100/64.8571)</f>
        <v>40.9095347106567</v>
      </c>
      <c r="AB22" s="53">
        <f>((2*SQRT($L22^2*$M22^2)/$N$396)+($Q22/$Q$396)-($T22/$T$396))*(100/136.423)</f>
        <v>40.559971890356259</v>
      </c>
      <c r="AJ22" s="126"/>
      <c r="AK22" s="128"/>
      <c r="AL22" s="114"/>
    </row>
    <row r="23" spans="2:38" ht="12.75" customHeight="1" x14ac:dyDescent="0.3">
      <c r="B23" s="48" t="s">
        <v>34</v>
      </c>
      <c r="C23" s="59" t="s">
        <v>593</v>
      </c>
      <c r="D23" s="49">
        <v>5995</v>
      </c>
      <c r="E23" s="50">
        <v>9520</v>
      </c>
      <c r="F23" s="57">
        <v>6336</v>
      </c>
      <c r="G23" s="53">
        <f>E23*F23/1000000</f>
        <v>60.318719999999999</v>
      </c>
      <c r="H23" s="52">
        <v>36</v>
      </c>
      <c r="I23" s="58">
        <v>24</v>
      </c>
      <c r="J23" s="53">
        <f>SQRT((H23*H23)+(I23*I23))</f>
        <v>43.266615305567875</v>
      </c>
      <c r="K23" s="215">
        <f>((E23/H23)+(F23/I23))/2</f>
        <v>264.22222222222223</v>
      </c>
      <c r="L23" s="223">
        <f>E23/360</f>
        <v>26.444444444444443</v>
      </c>
      <c r="M23" s="250">
        <f>F23/360</f>
        <v>17.600000000000001</v>
      </c>
      <c r="N23" s="261">
        <f>25.4*L23/H23</f>
        <v>18.658024691358023</v>
      </c>
      <c r="O23" s="250">
        <f>25.4*(L23/H23)*(5/8)</f>
        <v>11.661265432098764</v>
      </c>
      <c r="P23" s="186">
        <f>254/H23</f>
        <v>7.0555555555555554</v>
      </c>
      <c r="Q23" s="202">
        <f>(1/5)/0.001353831438675/N23</f>
        <v>7.9177126657244212</v>
      </c>
      <c r="R23" s="255">
        <f>(1/8)/0.001353831438675/O23</f>
        <v>7.9177126657244203</v>
      </c>
      <c r="S23" s="177">
        <f>(1/5)/0.001353831438675/(254/H23)</f>
        <v>20.937951271582357</v>
      </c>
      <c r="T23" s="231">
        <f>((J23^2/(Q23*(1/5/N23)))+J23)/308.4/2</f>
        <v>35.830138670704919</v>
      </c>
      <c r="U23" s="207">
        <f>(E23*0.7)/254/2</f>
        <v>13.118110236220472</v>
      </c>
      <c r="V23" s="177">
        <f>U23*10/14</f>
        <v>9.3700787401574797</v>
      </c>
      <c r="W23" s="177">
        <f>U23/2</f>
        <v>6.5590551181102361</v>
      </c>
      <c r="X23" s="210">
        <f>((SQRT($L23^2*$M23^2)/$N$396)+($Q23/$Q$396))*(100/72.5)</f>
        <v>40.648987655761623</v>
      </c>
      <c r="Y23" s="186">
        <f>(($Q23/$Q$396)-($T23/$T$396))*(100/2.6125)</f>
        <v>-85.72098026857509</v>
      </c>
      <c r="Z23" s="53">
        <f>((SQRT($L23^2*$M23^2)/$N$396)-($T23/$T$396))*(100/63.923)</f>
        <v>39.660210711851867</v>
      </c>
      <c r="AA23" s="53">
        <f>((SQRT($L23^2*$M23^2)/$N$396)+($Q23/$Q$396)-($T23/$T$396))*(100/64.8571)</f>
        <v>40.537621890469751</v>
      </c>
      <c r="AB23" s="53">
        <f>((2*SQRT($L23^2*$M23^2)/$N$396)+($Q23/$Q$396)-($T23/$T$396))*(100/136.423)</f>
        <v>40.185681698660964</v>
      </c>
      <c r="AJ23" s="126"/>
      <c r="AK23" s="128"/>
      <c r="AL23" s="114"/>
    </row>
    <row r="24" spans="2:38" ht="12.75" customHeight="1" x14ac:dyDescent="0.3">
      <c r="B24" s="48" t="s">
        <v>34</v>
      </c>
      <c r="C24" s="59" t="s">
        <v>579</v>
      </c>
      <c r="D24" s="49">
        <v>8995</v>
      </c>
      <c r="E24" s="50">
        <v>9528</v>
      </c>
      <c r="F24" s="57">
        <v>6328</v>
      </c>
      <c r="G24" s="53">
        <f>E24*F24/1000000</f>
        <v>60.293183999999997</v>
      </c>
      <c r="H24" s="52">
        <v>35.799999999999997</v>
      </c>
      <c r="I24" s="58">
        <v>23.9</v>
      </c>
      <c r="J24" s="53">
        <f>SQRT((H24*H24)+(I24*I24))</f>
        <v>43.044744162324861</v>
      </c>
      <c r="K24" s="215">
        <f>((E24/H24)+(F24/I24))/2</f>
        <v>265.45756293681779</v>
      </c>
      <c r="L24" s="223">
        <f>E24/360</f>
        <v>26.466666666666665</v>
      </c>
      <c r="M24" s="250">
        <f>F24/360</f>
        <v>17.577777777777779</v>
      </c>
      <c r="N24" s="261">
        <f>25.4*L24/H24</f>
        <v>18.778026070763499</v>
      </c>
      <c r="O24" s="250">
        <f>25.4*(L24/H24)*(5/8)</f>
        <v>11.736266294227189</v>
      </c>
      <c r="P24" s="186">
        <f>254/H24</f>
        <v>7.094972067039107</v>
      </c>
      <c r="Q24" s="202">
        <f>(1/5)/0.001353831438675/N24</f>
        <v>7.8671143526726333</v>
      </c>
      <c r="R24" s="255">
        <f>(1/8)/0.001353831438675/O24</f>
        <v>7.8671143526726306</v>
      </c>
      <c r="S24" s="177">
        <f>(1/5)/0.001353831438675/(254/H24)</f>
        <v>20.821629320073562</v>
      </c>
      <c r="T24" s="231">
        <f>((J24^2/(Q24*(1/5/N24)))+J24)/308.4/2</f>
        <v>35.92071305690083</v>
      </c>
      <c r="U24" s="207">
        <f>(E24*0.7)/254/2</f>
        <v>13.129133858267716</v>
      </c>
      <c r="V24" s="177">
        <f>U24*10/14</f>
        <v>9.3779527559055111</v>
      </c>
      <c r="W24" s="177">
        <f>U24/2</f>
        <v>6.564566929133858</v>
      </c>
      <c r="X24" s="210">
        <f>((SQRT($L24^2*$M24^2)/$N$396)+($Q24/$Q$396))*(100/72.5)</f>
        <v>40.624045987444013</v>
      </c>
      <c r="Y24" s="186">
        <f>(($Q24/$Q$396)-($T24/$T$396))*(100/2.6125)</f>
        <v>-86.258404085178185</v>
      </c>
      <c r="Z24" s="53">
        <f>((SQRT($L24^2*$M24^2)/$N$396)-($T24/$T$396))*(100/63.923)</f>
        <v>39.628743571499399</v>
      </c>
      <c r="AA24" s="53">
        <f>((SQRT($L24^2*$M24^2)/$N$396)+($Q24/$Q$396)-($T24/$T$396))*(100/64.8571)</f>
        <v>40.497350550195108</v>
      </c>
      <c r="AB24" s="53">
        <f>((2*SQRT($L24^2*$M24^2)/$N$396)+($Q24/$Q$396)-($T24/$T$396))*(100/136.423)</f>
        <v>40.157682424595897</v>
      </c>
      <c r="AJ24" s="126"/>
      <c r="AK24" s="128"/>
      <c r="AL24" s="114"/>
    </row>
    <row r="25" spans="2:38" ht="12.75" customHeight="1" x14ac:dyDescent="0.3">
      <c r="B25" s="48" t="s">
        <v>267</v>
      </c>
      <c r="C25" s="59" t="s">
        <v>549</v>
      </c>
      <c r="D25" s="49">
        <v>2499</v>
      </c>
      <c r="E25" s="50">
        <v>9520</v>
      </c>
      <c r="F25" s="57">
        <v>6328</v>
      </c>
      <c r="G25" s="53">
        <f>E25*F25/1000000</f>
        <v>60.242559999999997</v>
      </c>
      <c r="H25" s="52">
        <v>35.9</v>
      </c>
      <c r="I25" s="58">
        <v>23.9</v>
      </c>
      <c r="J25" s="53">
        <f>SQRT((H25*H25)+(I25*I25))</f>
        <v>43.127949174520225</v>
      </c>
      <c r="K25" s="215">
        <f>((E25/H25)+(F25/I25))/2</f>
        <v>264.97546648640457</v>
      </c>
      <c r="L25" s="223">
        <f>E25/360</f>
        <v>26.444444444444443</v>
      </c>
      <c r="M25" s="250">
        <f>F25/360</f>
        <v>17.577777777777779</v>
      </c>
      <c r="N25" s="261">
        <f>25.4*L25/H25</f>
        <v>18.709996904982976</v>
      </c>
      <c r="O25" s="250">
        <f>25.4*(L25/H25)*(5/8)</f>
        <v>11.69374806561436</v>
      </c>
      <c r="P25" s="186">
        <f>254/H25</f>
        <v>7.0752089136490257</v>
      </c>
      <c r="Q25" s="202">
        <f>(1/5)/0.001353831438675/N25</f>
        <v>7.8957190194307421</v>
      </c>
      <c r="R25" s="255">
        <f>(1/8)/0.001353831438675/O25</f>
        <v>7.8957190194307421</v>
      </c>
      <c r="S25" s="177">
        <f>(1/5)/0.001353831438675/(254/H25)</f>
        <v>20.879790295827959</v>
      </c>
      <c r="T25" s="231">
        <f>((J25^2/(Q25*(1/5/N25)))+J25)/308.4/2</f>
        <v>35.79928596651726</v>
      </c>
      <c r="U25" s="207">
        <f>(E25*0.7)/254/2</f>
        <v>13.118110236220472</v>
      </c>
      <c r="V25" s="177">
        <f>U25*10/14</f>
        <v>9.3700787401574797</v>
      </c>
      <c r="W25" s="177">
        <f>U25/2</f>
        <v>6.5590551181102361</v>
      </c>
      <c r="X25" s="210">
        <f>((SQRT($L25^2*$M25^2)/$N$396)+($Q25/$Q$396))*(100/72.5)</f>
        <v>40.595699687424855</v>
      </c>
      <c r="Y25" s="186">
        <f>(($Q25/$Q$396)-($T25/$T$396))*(100/2.6125)</f>
        <v>-85.716097262695882</v>
      </c>
      <c r="Z25" s="53">
        <f>((SQRT($L25^2*$M25^2)/$N$396)-($T25/$T$396))*(100/63.923)</f>
        <v>39.608137748555627</v>
      </c>
      <c r="AA25" s="53">
        <f>((SQRT($L25^2*$M25^2)/$N$396)+($Q25/$Q$396)-($T25/$T$396))*(100/64.8571)</f>
        <v>40.482274974832592</v>
      </c>
      <c r="AB25" s="53">
        <f>((2*SQRT($L25^2*$M25^2)/$N$396)+($Q25/$Q$396)-($T25/$T$396))*(100/136.423)</f>
        <v>40.132963038778087</v>
      </c>
      <c r="AJ25" s="126"/>
      <c r="AK25" s="128"/>
      <c r="AL25" s="114"/>
    </row>
    <row r="26" spans="2:38" ht="12.75" customHeight="1" x14ac:dyDescent="0.3">
      <c r="B26" s="48" t="s">
        <v>23</v>
      </c>
      <c r="C26" s="59" t="s">
        <v>574</v>
      </c>
      <c r="D26" s="49">
        <v>3498</v>
      </c>
      <c r="E26" s="50">
        <v>9504</v>
      </c>
      <c r="F26" s="57">
        <v>6336</v>
      </c>
      <c r="G26" s="53">
        <f>E26*F26/1000000</f>
        <v>60.217343999999997</v>
      </c>
      <c r="H26" s="52">
        <v>35.700000000000003</v>
      </c>
      <c r="I26" s="58">
        <v>23.8</v>
      </c>
      <c r="J26" s="53">
        <f>SQRT((H26*H26)+(I26*I26))</f>
        <v>42.906060178021477</v>
      </c>
      <c r="K26" s="215">
        <f>((E26/H26)+(F26/I26))/2</f>
        <v>266.21848739495795</v>
      </c>
      <c r="L26" s="223">
        <f>E26/360</f>
        <v>26.4</v>
      </c>
      <c r="M26" s="250">
        <f>F26/360</f>
        <v>17.600000000000001</v>
      </c>
      <c r="N26" s="261">
        <f>25.4*L26/H26</f>
        <v>18.783193277310922</v>
      </c>
      <c r="O26" s="250">
        <f>25.4*(L26/H26)*(5/8)</f>
        <v>11.739495798319325</v>
      </c>
      <c r="P26" s="186">
        <f>254/H26</f>
        <v>7.1148459383753497</v>
      </c>
      <c r="Q26" s="202">
        <f>(1/5)/0.001353831438675/N26</f>
        <v>7.8649501304239298</v>
      </c>
      <c r="R26" s="255">
        <f>(1/8)/0.001353831438675/O26</f>
        <v>7.8649501304239289</v>
      </c>
      <c r="S26" s="177">
        <f>(1/5)/0.001353831438675/(254/H26)</f>
        <v>20.763468344319172</v>
      </c>
      <c r="T26" s="231">
        <f>((J26^2/(Q26*(1/5/N26)))+J26)/308.4/2</f>
        <v>35.709453469927027</v>
      </c>
      <c r="U26" s="207">
        <f>(E26*0.7)/254/2</f>
        <v>13.096062992125983</v>
      </c>
      <c r="V26" s="177">
        <f>U26*10/14</f>
        <v>9.3543307086614167</v>
      </c>
      <c r="W26" s="177">
        <f>U26/2</f>
        <v>6.5480314960629915</v>
      </c>
      <c r="X26" s="210">
        <f>((SQRT($L26^2*$M26^2)/$N$396)+($Q26/$Q$396))*(100/72.5)</f>
        <v>40.574212301825867</v>
      </c>
      <c r="Y26" s="186">
        <f>(($Q26/$Q$396)-($T26/$T$396))*(100/2.6125)</f>
        <v>-85.550768995174238</v>
      </c>
      <c r="Z26" s="53">
        <f>((SQRT($L26^2*$M26^2)/$N$396)-($T26/$T$396))*(100/63.923)</f>
        <v>39.601947528386077</v>
      </c>
      <c r="AA26" s="53">
        <f>((SQRT($L26^2*$M26^2)/$N$396)+($Q26/$Q$396)-($T26/$T$396))*(100/64.8571)</f>
        <v>40.470544471919851</v>
      </c>
      <c r="AB26" s="53">
        <f>((2*SQRT($L26^2*$M26^2)/$N$396)+($Q26/$Q$396)-($T26/$T$396))*(100/136.423)</f>
        <v>40.118643364677489</v>
      </c>
      <c r="AJ26" s="126"/>
      <c r="AK26" s="128"/>
      <c r="AL26" s="114"/>
    </row>
    <row r="27" spans="2:38" ht="12.75" customHeight="1" x14ac:dyDescent="0.3">
      <c r="B27" s="48" t="s">
        <v>290</v>
      </c>
      <c r="C27" s="59" t="s">
        <v>293</v>
      </c>
      <c r="D27" s="113">
        <v>39995</v>
      </c>
      <c r="E27" s="50">
        <v>9288</v>
      </c>
      <c r="F27" s="57">
        <v>6000</v>
      </c>
      <c r="G27" s="53">
        <f>E27*F27/1000000</f>
        <v>55.728000000000002</v>
      </c>
      <c r="H27" s="156">
        <v>56</v>
      </c>
      <c r="I27" s="58">
        <v>36</v>
      </c>
      <c r="J27" s="53">
        <f>SQRT((H27*H27)+(I27*I27))</f>
        <v>66.573267908372955</v>
      </c>
      <c r="K27" s="215">
        <f>((E27/H27)+(F27/I27))/2</f>
        <v>166.26190476190476</v>
      </c>
      <c r="L27" s="223">
        <f>E27/360</f>
        <v>25.8</v>
      </c>
      <c r="M27" s="250">
        <f>F27/360</f>
        <v>16.666666666666668</v>
      </c>
      <c r="N27" s="261">
        <f>25.4*L27/H27</f>
        <v>11.702142857142857</v>
      </c>
      <c r="O27" s="250">
        <f>25.4*(L27/H27)*(5/8)</f>
        <v>7.3138392857142858</v>
      </c>
      <c r="P27" s="187">
        <f>254/H27</f>
        <v>4.5357142857142856</v>
      </c>
      <c r="Q27" s="202">
        <f>(1/5)/0.001353831438675/N27</f>
        <v>12.62408776064397</v>
      </c>
      <c r="R27" s="255">
        <f>(1/8)/0.001353831438675/O27</f>
        <v>12.624087760643969</v>
      </c>
      <c r="S27" s="199">
        <f>(1/5)/0.001353831438675/(254/H27)</f>
        <v>32.570146422461441</v>
      </c>
      <c r="T27" s="231">
        <f>((J27^2/(Q27*(1/5/N27)))+J27)/308.4/2</f>
        <v>33.411502628127437</v>
      </c>
      <c r="U27" s="207">
        <f>(E27*0.7)/254/2</f>
        <v>12.798425196850392</v>
      </c>
      <c r="V27" s="177">
        <f>U27*10/14</f>
        <v>9.1417322834645649</v>
      </c>
      <c r="W27" s="177">
        <f>U27/2</f>
        <v>6.399212598425196</v>
      </c>
      <c r="X27" s="210">
        <f>((SQRT($L27^2*$M27^2)/$N$396)+($Q27/$Q$396))*(100/72.5)</f>
        <v>38.424213017585032</v>
      </c>
      <c r="Y27" s="186">
        <f>(($Q27/$Q$396)-($T27/$T$396))*(100/2.6125)</f>
        <v>-56.130264178493448</v>
      </c>
      <c r="Z27" s="53">
        <f>((SQRT($L27^2*$M27^2)/$N$396)-($T27/$T$396))*(100/63.923)</f>
        <v>36.598969271397507</v>
      </c>
      <c r="AA27" s="53">
        <f>((SQRT($L27^2*$M27^2)/$N$396)+($Q27/$Q$396)-($T27/$T$396))*(100/64.8571)</f>
        <v>38.381542200808724</v>
      </c>
      <c r="AB27" s="53">
        <f>((2*SQRT($L27^2*$M27^2)/$N$396)+($Q27/$Q$396)-($T27/$T$396))*(100/136.423)</f>
        <v>37.568968256895516</v>
      </c>
      <c r="AJ27" s="126"/>
      <c r="AK27" s="128"/>
      <c r="AL27" s="114"/>
    </row>
    <row r="28" spans="2:38" ht="12.75" customHeight="1" x14ac:dyDescent="0.3">
      <c r="B28" s="48" t="s">
        <v>267</v>
      </c>
      <c r="C28" s="168" t="s">
        <v>479</v>
      </c>
      <c r="D28" s="49">
        <v>1259</v>
      </c>
      <c r="E28" s="62">
        <v>9114</v>
      </c>
      <c r="F28" s="63">
        <v>6103</v>
      </c>
      <c r="G28" s="64">
        <f>E28*F28/1000000</f>
        <v>55.622742000000002</v>
      </c>
      <c r="H28" s="52">
        <v>26.6</v>
      </c>
      <c r="I28" s="58">
        <v>17.899999999999999</v>
      </c>
      <c r="J28" s="53">
        <f>SQRT((H28*H28)+(I28*I28))</f>
        <v>32.061971243203374</v>
      </c>
      <c r="K28" s="216">
        <f>((E28/H28)+(F28/I28))/2</f>
        <v>341.79064980887972</v>
      </c>
      <c r="L28" s="223">
        <f>E28/360</f>
        <v>25.316666666666666</v>
      </c>
      <c r="M28" s="250">
        <f>F28/360</f>
        <v>16.952777777777779</v>
      </c>
      <c r="N28" s="261">
        <f>25.4*L28/H28</f>
        <v>24.174561403508768</v>
      </c>
      <c r="O28" s="250">
        <f>25.4*(L28/H28)*(5/8)</f>
        <v>15.109100877192979</v>
      </c>
      <c r="P28" s="186">
        <f>254/H28</f>
        <v>9.5488721804511272</v>
      </c>
      <c r="Q28" s="202">
        <f>(1/5)/0.001353831438675/N28</f>
        <v>6.1109227981576781</v>
      </c>
      <c r="R28" s="255">
        <f>(1/8)/0.001353831438675/O28</f>
        <v>6.1109227981576772</v>
      </c>
      <c r="S28" s="177">
        <f>(1/5)/0.001353831438675/(254/H28)</f>
        <v>15.470819550669187</v>
      </c>
      <c r="T28" s="231">
        <f>((J28^2/(Q28*(1/5/N28)))+J28)/308.4/2</f>
        <v>33.017345951393239</v>
      </c>
      <c r="U28" s="207">
        <f>(E28*0.7)/254/2</f>
        <v>12.558661417322833</v>
      </c>
      <c r="V28" s="177">
        <f>U28*10/14</f>
        <v>8.9704724409448797</v>
      </c>
      <c r="W28" s="177">
        <f>U28/2</f>
        <v>6.2793307086614165</v>
      </c>
      <c r="X28" s="210">
        <f>((SQRT($L28^2*$M28^2)/$N$396)+($Q28/$Q$396))*(100/72.5)</f>
        <v>37.289522184640163</v>
      </c>
      <c r="Y28" s="186">
        <f>(($Q28/$Q$396)-($T28/$T$396))*(100/2.6125)</f>
        <v>-84.374945233645875</v>
      </c>
      <c r="Z28" s="53">
        <f>((SQRT($L28^2*$M28^2)/$N$396)-($T28/$T$396))*(100/63.923)</f>
        <v>36.575790890481386</v>
      </c>
      <c r="AA28" s="53">
        <f>((SQRT($L28^2*$M28^2)/$N$396)+($Q28/$Q$396)-($T28/$T$396))*(100/64.8571)</f>
        <v>37.16705723086411</v>
      </c>
      <c r="AB28" s="53">
        <f>((2*SQRT($L28^2*$M28^2)/$N$396)+($Q28/$Q$396)-($T28/$T$396))*(100/136.423)</f>
        <v>36.955092905731824</v>
      </c>
      <c r="AJ28" s="126"/>
      <c r="AK28" s="128"/>
      <c r="AL28" s="114"/>
    </row>
    <row r="29" spans="2:38" ht="12.75" customHeight="1" x14ac:dyDescent="0.3">
      <c r="B29" s="48" t="s">
        <v>86</v>
      </c>
      <c r="C29" s="59" t="s">
        <v>492</v>
      </c>
      <c r="D29" s="49">
        <v>39990</v>
      </c>
      <c r="E29" s="50">
        <v>8280</v>
      </c>
      <c r="F29" s="57">
        <v>6208</v>
      </c>
      <c r="G29" s="53">
        <f>E29*F29/1000000</f>
        <v>51.402239999999999</v>
      </c>
      <c r="H29" s="52">
        <v>44</v>
      </c>
      <c r="I29" s="58">
        <v>33</v>
      </c>
      <c r="J29" s="53">
        <f>SQRT((H29*H29)+(I29*I29))</f>
        <v>55</v>
      </c>
      <c r="K29" s="215">
        <f>((E29/H29)+(F29/I29))/2</f>
        <v>188.15151515151516</v>
      </c>
      <c r="L29" s="223">
        <f>E29/360</f>
        <v>23</v>
      </c>
      <c r="M29" s="250">
        <f>F29/360</f>
        <v>17.244444444444444</v>
      </c>
      <c r="N29" s="261">
        <f>25.4*L29/H29</f>
        <v>13.277272727272726</v>
      </c>
      <c r="O29" s="250">
        <f>25.4*(L29/H29)*(5/8)</f>
        <v>8.2982954545454533</v>
      </c>
      <c r="P29" s="186">
        <f>254/H29</f>
        <v>5.7727272727272725</v>
      </c>
      <c r="Q29" s="202">
        <f>(1/5)/0.001353831438675/N29</f>
        <v>11.126447535623477</v>
      </c>
      <c r="R29" s="255">
        <f>(1/8)/0.001353831438675/O29</f>
        <v>11.126447535623475</v>
      </c>
      <c r="S29" s="177">
        <f>(1/5)/0.001353831438675/(254/H29)</f>
        <v>25.590829331933993</v>
      </c>
      <c r="T29" s="231">
        <f>((J29^2/(Q29*(1/5/N29)))+J29)/308.4/2</f>
        <v>29.351127057372267</v>
      </c>
      <c r="U29" s="207">
        <f>(E29*0.7)/254/2</f>
        <v>11.409448818897637</v>
      </c>
      <c r="V29" s="177">
        <f>U29*10/14</f>
        <v>8.1496062992125982</v>
      </c>
      <c r="W29" s="177">
        <f>U29/2</f>
        <v>5.7047244094488185</v>
      </c>
      <c r="X29" s="210">
        <f>((SQRT($L29^2*$M29^2)/$N$396)+($Q29/$Q$396))*(100/72.5)</f>
        <v>35.35688377973073</v>
      </c>
      <c r="Y29" s="186">
        <f>(($Q29/$Q$396)-($T29/$T$396))*(100/2.6125)</f>
        <v>-49.143093731294215</v>
      </c>
      <c r="Z29" s="53">
        <f>((SQRT($L29^2*$M29^2)/$N$396)-($T29/$T$396))*(100/63.923)</f>
        <v>33.961657642105507</v>
      </c>
      <c r="AA29" s="53">
        <f>((SQRT($L29^2*$M29^2)/$N$396)+($Q29/$Q$396)-($T29/$T$396))*(100/64.8571)</f>
        <v>35.508207914891216</v>
      </c>
      <c r="AB29" s="53">
        <f>((2*SQRT($L29^2*$M29^2)/$N$396)+($Q29/$Q$396)-($T29/$T$396))*(100/136.423)</f>
        <v>34.703130084273091</v>
      </c>
      <c r="AD29" s="123"/>
      <c r="AE29" s="124"/>
      <c r="AF29" s="125"/>
      <c r="AG29" s="125"/>
      <c r="AH29" s="125"/>
      <c r="AI29" s="148"/>
    </row>
    <row r="30" spans="2:38" ht="12.75" customHeight="1" x14ac:dyDescent="0.3">
      <c r="B30" s="48" t="s">
        <v>129</v>
      </c>
      <c r="C30" s="56" t="s">
        <v>555</v>
      </c>
      <c r="D30" s="49">
        <v>8995</v>
      </c>
      <c r="E30" s="50">
        <v>8272</v>
      </c>
      <c r="F30" s="57">
        <v>6200</v>
      </c>
      <c r="G30" s="53">
        <f>E30*F30/1000000</f>
        <v>51.2864</v>
      </c>
      <c r="H30" s="52">
        <v>43.8</v>
      </c>
      <c r="I30" s="58">
        <v>32.9</v>
      </c>
      <c r="J30" s="53">
        <f>SQRT((H30*H30)+(I30*I30))</f>
        <v>54.780014603868075</v>
      </c>
      <c r="K30" s="215">
        <f>((E30/H30)+(F30/I30))/2</f>
        <v>188.6541477564503</v>
      </c>
      <c r="L30" s="223">
        <f>E30/360</f>
        <v>22.977777777777778</v>
      </c>
      <c r="M30" s="250">
        <f>F30/360</f>
        <v>17.222222222222221</v>
      </c>
      <c r="N30" s="261">
        <f>25.4*L30/H30</f>
        <v>13.325012683916793</v>
      </c>
      <c r="O30" s="250">
        <f>25.4*(L30/H30)*(5/8)</f>
        <v>8.3281329274479958</v>
      </c>
      <c r="P30" s="186">
        <f>254/H30</f>
        <v>5.7990867579908683</v>
      </c>
      <c r="Q30" s="202">
        <f>(1/5)/0.001353831438675/N30</f>
        <v>11.086584449894914</v>
      </c>
      <c r="R30" s="255">
        <f>(1/8)/0.001353831438675/O30</f>
        <v>11.086584449894913</v>
      </c>
      <c r="S30" s="177">
        <f>(1/5)/0.001353831438675/(254/H30)</f>
        <v>25.474507380425198</v>
      </c>
      <c r="T30" s="231">
        <f>((J30^2/(Q30*(1/5/N30)))+J30)/308.4/2</f>
        <v>29.326283191915724</v>
      </c>
      <c r="U30" s="207">
        <f>(E30*0.7)/254/2</f>
        <v>11.398425196850393</v>
      </c>
      <c r="V30" s="177">
        <f>U30*10/14</f>
        <v>8.1417322834645667</v>
      </c>
      <c r="W30" s="177">
        <f>U30/2</f>
        <v>5.6992125984251967</v>
      </c>
      <c r="X30" s="210">
        <f>((SQRT($L30^2*$M30^2)/$N$396)+($Q30/$Q$396))*(100/72.5)</f>
        <v>35.274783106280516</v>
      </c>
      <c r="Y30" s="186">
        <f>(($Q30/$Q$396)-($T30/$T$396))*(100/2.6125)</f>
        <v>-49.239781874071426</v>
      </c>
      <c r="Z30" s="53">
        <f>((SQRT($L30^2*$M30^2)/$N$396)-($T30/$T$396))*(100/63.923)</f>
        <v>33.879389099267406</v>
      </c>
      <c r="AA30" s="53">
        <f>((SQRT($L30^2*$M30^2)/$N$396)+($Q30/$Q$396)-($T30/$T$396))*(100/64.8571)</f>
        <v>35.419830939494645</v>
      </c>
      <c r="AB30" s="53">
        <f>((2*SQRT($L30^2*$M30^2)/$N$396)+($Q30/$Q$396)-($T30/$T$396))*(100/136.423)</f>
        <v>34.620950753156052</v>
      </c>
      <c r="AD30" s="39"/>
    </row>
    <row r="31" spans="2:38" ht="12.75" customHeight="1" x14ac:dyDescent="0.3">
      <c r="B31" s="48" t="s">
        <v>129</v>
      </c>
      <c r="C31" s="59" t="s">
        <v>503</v>
      </c>
      <c r="D31" s="49">
        <v>18995</v>
      </c>
      <c r="E31" s="50">
        <v>8272</v>
      </c>
      <c r="F31" s="57">
        <v>6200</v>
      </c>
      <c r="G31" s="53">
        <f>E31*F31/1000000</f>
        <v>51.2864</v>
      </c>
      <c r="H31" s="52">
        <v>43.8</v>
      </c>
      <c r="I31" s="58">
        <v>32.9</v>
      </c>
      <c r="J31" s="53">
        <f>SQRT((H31*H31)+(I31*I31))</f>
        <v>54.780014603868075</v>
      </c>
      <c r="K31" s="215">
        <f>((E31/H31)+(F31/I31))/2</f>
        <v>188.6541477564503</v>
      </c>
      <c r="L31" s="223">
        <f>E31/360</f>
        <v>22.977777777777778</v>
      </c>
      <c r="M31" s="250">
        <f>F31/360</f>
        <v>17.222222222222221</v>
      </c>
      <c r="N31" s="261">
        <f>25.4*L31/H31</f>
        <v>13.325012683916793</v>
      </c>
      <c r="O31" s="250">
        <f>25.4*(L31/H31)*(5/8)</f>
        <v>8.3281329274479958</v>
      </c>
      <c r="P31" s="186">
        <f>254/H31</f>
        <v>5.7990867579908683</v>
      </c>
      <c r="Q31" s="202">
        <f>(1/5)/0.001353831438675/N31</f>
        <v>11.086584449894914</v>
      </c>
      <c r="R31" s="255">
        <f>(1/8)/0.001353831438675/O31</f>
        <v>11.086584449894913</v>
      </c>
      <c r="S31" s="177">
        <f>(1/5)/0.001353831438675/(254/H31)</f>
        <v>25.474507380425198</v>
      </c>
      <c r="T31" s="231">
        <f>((J31^2/(Q31*(1/5/N31)))+J31)/308.4/2</f>
        <v>29.326283191915724</v>
      </c>
      <c r="U31" s="207">
        <f>(E31*0.7)/254/2</f>
        <v>11.398425196850393</v>
      </c>
      <c r="V31" s="177">
        <f>U31*10/14</f>
        <v>8.1417322834645667</v>
      </c>
      <c r="W31" s="177">
        <f>U31/2</f>
        <v>5.6992125984251967</v>
      </c>
      <c r="X31" s="210">
        <f>((SQRT($L31^2*$M31^2)/$N$396)+($Q31/$Q$396))*(100/72.5)</f>
        <v>35.274783106280516</v>
      </c>
      <c r="Y31" s="186">
        <f>(($Q31/$Q$396)-($T31/$T$396))*(100/2.6125)</f>
        <v>-49.239781874071426</v>
      </c>
      <c r="Z31" s="53">
        <f>((SQRT($L31^2*$M31^2)/$N$396)-($T31/$T$396))*(100/63.923)</f>
        <v>33.879389099267406</v>
      </c>
      <c r="AA31" s="53">
        <f>((SQRT($L31^2*$M31^2)/$N$396)+($Q31/$Q$396)-($T31/$T$396))*(100/64.8571)</f>
        <v>35.419830939494645</v>
      </c>
      <c r="AB31" s="53">
        <f>((2*SQRT($L31^2*$M31^2)/$N$396)+($Q31/$Q$396)-($T31/$T$396))*(100/136.423)</f>
        <v>34.620950753156052</v>
      </c>
      <c r="AD31" s="39"/>
    </row>
    <row r="32" spans="2:38" ht="12.75" customHeight="1" x14ac:dyDescent="0.3">
      <c r="B32" s="48" t="s">
        <v>164</v>
      </c>
      <c r="C32" s="59" t="s">
        <v>459</v>
      </c>
      <c r="D32" s="49">
        <v>8496</v>
      </c>
      <c r="E32" s="50">
        <v>8256</v>
      </c>
      <c r="F32" s="57">
        <v>6192</v>
      </c>
      <c r="G32" s="53">
        <f>E32*F32/1000000</f>
        <v>51.121152000000002</v>
      </c>
      <c r="H32" s="52">
        <v>44</v>
      </c>
      <c r="I32" s="58">
        <v>33</v>
      </c>
      <c r="J32" s="53">
        <f>SQRT((H32*H32)+(I32*I32))</f>
        <v>55</v>
      </c>
      <c r="K32" s="215">
        <f>((E32/H32)+(F32/I32))/2</f>
        <v>187.63636363636363</v>
      </c>
      <c r="L32" s="223">
        <f>E32/360</f>
        <v>22.933333333333334</v>
      </c>
      <c r="M32" s="250">
        <f>F32/360</f>
        <v>17.2</v>
      </c>
      <c r="N32" s="261">
        <f>25.4*L32/H32</f>
        <v>13.238787878787878</v>
      </c>
      <c r="O32" s="250">
        <f>25.4*(L32/H32)*(5/8)</f>
        <v>8.2742424242424235</v>
      </c>
      <c r="P32" s="186">
        <f>254/H32</f>
        <v>5.7727272727272725</v>
      </c>
      <c r="Q32" s="202">
        <f>(1/5)/0.001353831438675/N32</f>
        <v>11.158791859854938</v>
      </c>
      <c r="R32" s="255">
        <f>(1/8)/0.001353831438675/O32</f>
        <v>11.158791859854938</v>
      </c>
      <c r="S32" s="177">
        <f>(1/5)/0.001353831438675/(254/H32)</f>
        <v>25.590829331933993</v>
      </c>
      <c r="T32" s="231">
        <f>((J32^2/(Q32*(1/5/N32)))+J32)/308.4/2</f>
        <v>29.181738370331022</v>
      </c>
      <c r="U32" s="207">
        <f>(E32*0.7)/254/2</f>
        <v>11.376377952755906</v>
      </c>
      <c r="V32" s="177">
        <f>U32*10/14</f>
        <v>8.1259842519685037</v>
      </c>
      <c r="W32" s="177">
        <f>U32/2</f>
        <v>5.688188976377953</v>
      </c>
      <c r="X32" s="210">
        <f>((SQRT($L32^2*$M32^2)/$N$396)+($Q32/$Q$396))*(100/72.5)</f>
        <v>35.178790439351388</v>
      </c>
      <c r="Y32" s="186">
        <f>(($Q32/$Q$396)-($T32/$T$396))*(100/2.6125)</f>
        <v>-48.420917254465337</v>
      </c>
      <c r="Z32" s="53">
        <f>((SQRT($L32^2*$M32^2)/$N$396)-($T32/$T$396))*(100/63.923)</f>
        <v>33.777174939190779</v>
      </c>
      <c r="AA32" s="53">
        <f>((SQRT($L32^2*$M32^2)/$N$396)+($Q32/$Q$396)-($T32/$T$396))*(100/64.8571)</f>
        <v>35.332299888243355</v>
      </c>
      <c r="AB32" s="53">
        <f>((2*SQRT($L32^2*$M32^2)/$N$396)+($Q32/$Q$396)-($T32/$T$396))*(100/136.423)</f>
        <v>34.522042914251017</v>
      </c>
      <c r="AD32" s="39"/>
    </row>
    <row r="33" spans="2:37" ht="12.75" customHeight="1" x14ac:dyDescent="0.3">
      <c r="B33" s="60" t="s">
        <v>36</v>
      </c>
      <c r="C33" s="56" t="s">
        <v>558</v>
      </c>
      <c r="D33" s="49">
        <v>3199</v>
      </c>
      <c r="E33" s="50">
        <v>8256</v>
      </c>
      <c r="F33" s="57">
        <v>6192</v>
      </c>
      <c r="G33" s="53">
        <f>E33*F33/1000000</f>
        <v>51.121152000000002</v>
      </c>
      <c r="H33" s="52">
        <v>43.8</v>
      </c>
      <c r="I33" s="58">
        <v>32.9</v>
      </c>
      <c r="J33" s="53">
        <f>SQRT((H33*H33)+(I33*I33))</f>
        <v>54.780014603868075</v>
      </c>
      <c r="K33" s="215">
        <f>((E33/H33)+(F33/I33))/2</f>
        <v>188.34991880751136</v>
      </c>
      <c r="L33" s="223">
        <f>E33/360</f>
        <v>22.933333333333334</v>
      </c>
      <c r="M33" s="250">
        <f>F33/360</f>
        <v>17.2</v>
      </c>
      <c r="N33" s="261">
        <f>25.4*L33/H33</f>
        <v>13.299238964992391</v>
      </c>
      <c r="O33" s="250">
        <f>25.4*(L33/H33)*(5/8)</f>
        <v>8.3120243531202433</v>
      </c>
      <c r="P33" s="186">
        <f>254/H33</f>
        <v>5.7990867579908683</v>
      </c>
      <c r="Q33" s="202">
        <f>(1/5)/0.001353831438675/N33</f>
        <v>11.108070078673778</v>
      </c>
      <c r="R33" s="255">
        <f>(1/8)/0.001353831438675/O33</f>
        <v>11.108070078673778</v>
      </c>
      <c r="S33" s="177">
        <f>(1/5)/0.001353831438675/(254/H33)</f>
        <v>25.474507380425198</v>
      </c>
      <c r="T33" s="231">
        <f>((J33^2/(Q33*(1/5/N33)))+J33)/308.4/2</f>
        <v>29.213288244698891</v>
      </c>
      <c r="U33" s="207">
        <f>(E33*0.7)/254/2</f>
        <v>11.376377952755906</v>
      </c>
      <c r="V33" s="177">
        <f>U33*10/14</f>
        <v>8.1259842519685037</v>
      </c>
      <c r="W33" s="177">
        <f>U33/2</f>
        <v>5.688188976377953</v>
      </c>
      <c r="X33" s="210">
        <f>((SQRT($L33^2*$M33^2)/$N$396)+($Q33/$Q$396))*(100/72.5)</f>
        <v>35.17048873694111</v>
      </c>
      <c r="Y33" s="186">
        <f>(($Q33/$Q$396)-($T33/$T$396))*(100/2.6125)</f>
        <v>-48.758446920909996</v>
      </c>
      <c r="Z33" s="53">
        <f>((SQRT($L33^2*$M33^2)/$N$396)-($T33/$T$396))*(100/63.923)</f>
        <v>33.772795876430244</v>
      </c>
      <c r="AA33" s="53">
        <f>((SQRT($L33^2*$M33^2)/$N$396)+($Q33/$Q$396)-($T33/$T$396))*(100/64.8571)</f>
        <v>35.318703901781014</v>
      </c>
      <c r="AB33" s="53">
        <f>((2*SQRT($L33^2*$M33^2)/$N$396)+($Q33/$Q$396)-($T33/$T$396))*(100/136.423)</f>
        <v>34.515579222251972</v>
      </c>
      <c r="AD33" s="39"/>
    </row>
    <row r="34" spans="2:37" ht="12.75" customHeight="1" x14ac:dyDescent="0.3">
      <c r="B34" s="48" t="s">
        <v>36</v>
      </c>
      <c r="C34" s="56" t="s">
        <v>514</v>
      </c>
      <c r="D34" s="49">
        <v>6499</v>
      </c>
      <c r="E34" s="50">
        <v>8256</v>
      </c>
      <c r="F34" s="57">
        <v>6192</v>
      </c>
      <c r="G34" s="53">
        <f>E34*F34/1000000</f>
        <v>51.121152000000002</v>
      </c>
      <c r="H34" s="52">
        <v>43.8</v>
      </c>
      <c r="I34" s="58">
        <v>32.9</v>
      </c>
      <c r="J34" s="53">
        <f>SQRT((H34*H34)+(I34*I34))</f>
        <v>54.780014603868075</v>
      </c>
      <c r="K34" s="215">
        <f>((E34/H34)+(F34/I34))/2</f>
        <v>188.34991880751136</v>
      </c>
      <c r="L34" s="223">
        <f>E34/360</f>
        <v>22.933333333333334</v>
      </c>
      <c r="M34" s="250">
        <f>F34/360</f>
        <v>17.2</v>
      </c>
      <c r="N34" s="261">
        <f>25.4*L34/H34</f>
        <v>13.299238964992391</v>
      </c>
      <c r="O34" s="250">
        <f>25.4*(L34/H34)*(5/8)</f>
        <v>8.3120243531202433</v>
      </c>
      <c r="P34" s="186">
        <f>254/H34</f>
        <v>5.7990867579908683</v>
      </c>
      <c r="Q34" s="202">
        <f>(1/5)/0.001353831438675/N34</f>
        <v>11.108070078673778</v>
      </c>
      <c r="R34" s="255">
        <f>(1/8)/0.001353831438675/O34</f>
        <v>11.108070078673778</v>
      </c>
      <c r="S34" s="177">
        <f>(1/5)/0.001353831438675/(254/H34)</f>
        <v>25.474507380425198</v>
      </c>
      <c r="T34" s="231">
        <f>((J34^2/(Q34*(1/5/N34)))+J34)/308.4/2</f>
        <v>29.213288244698891</v>
      </c>
      <c r="U34" s="207">
        <f>(E34*0.7)/254/2</f>
        <v>11.376377952755906</v>
      </c>
      <c r="V34" s="177">
        <f>U34*10/14</f>
        <v>8.1259842519685037</v>
      </c>
      <c r="W34" s="177">
        <f>U34/2</f>
        <v>5.688188976377953</v>
      </c>
      <c r="X34" s="210">
        <f>((SQRT($L34^2*$M34^2)/$N$396)+($Q34/$Q$396))*(100/72.5)</f>
        <v>35.17048873694111</v>
      </c>
      <c r="Y34" s="186">
        <f>(($Q34/$Q$396)-($T34/$T$396))*(100/2.6125)</f>
        <v>-48.758446920909996</v>
      </c>
      <c r="Z34" s="53">
        <f>((SQRT($L34^2*$M34^2)/$N$396)-($T34/$T$396))*(100/63.923)</f>
        <v>33.772795876430244</v>
      </c>
      <c r="AA34" s="53">
        <f>((SQRT($L34^2*$M34^2)/$N$396)+($Q34/$Q$396)-($T34/$T$396))*(100/64.8571)</f>
        <v>35.318703901781014</v>
      </c>
      <c r="AB34" s="53">
        <f>((2*SQRT($L34^2*$M34^2)/$N$396)+($Q34/$Q$396)-($T34/$T$396))*(100/136.423)</f>
        <v>34.515579222251972</v>
      </c>
      <c r="AD34" s="39"/>
    </row>
    <row r="35" spans="2:37" ht="12.75" customHeight="1" x14ac:dyDescent="0.3">
      <c r="B35" s="48" t="s">
        <v>129</v>
      </c>
      <c r="C35" s="56" t="s">
        <v>282</v>
      </c>
      <c r="D35" s="49">
        <v>35000</v>
      </c>
      <c r="E35" s="50">
        <v>8208</v>
      </c>
      <c r="F35" s="57">
        <v>6164</v>
      </c>
      <c r="G35" s="53">
        <f>E35*F35/1000000</f>
        <v>50.594112000000003</v>
      </c>
      <c r="H35" s="52">
        <v>49.1</v>
      </c>
      <c r="I35" s="58">
        <v>36.799999999999997</v>
      </c>
      <c r="J35" s="53">
        <f>SQRT((H35*H35)+(I35*I35))</f>
        <v>61.36000325945232</v>
      </c>
      <c r="K35" s="215">
        <f>((E35/H35)+(F35/I35))/2</f>
        <v>167.33452138492873</v>
      </c>
      <c r="L35" s="223">
        <f>E35/360</f>
        <v>22.8</v>
      </c>
      <c r="M35" s="250">
        <f>F35/360</f>
        <v>17.122222222222224</v>
      </c>
      <c r="N35" s="261">
        <f>25.4*L35/H35</f>
        <v>11.794704684317718</v>
      </c>
      <c r="O35" s="250">
        <f>25.4*(L35/H35)*(5/8)</f>
        <v>7.3716904276985744</v>
      </c>
      <c r="P35" s="186">
        <f>254/H35</f>
        <v>5.1731160896130346</v>
      </c>
      <c r="Q35" s="202">
        <f>(1/5)/0.001353831438675/N35</f>
        <v>12.525017147108843</v>
      </c>
      <c r="R35" s="255">
        <f>(1/8)/0.001353831438675/O35</f>
        <v>12.525017147108841</v>
      </c>
      <c r="S35" s="177">
        <f>(1/5)/0.001353831438675/(254/H35)</f>
        <v>28.557039095408157</v>
      </c>
      <c r="T35" s="231">
        <f>((J35^2/(Q35*(1/5/N35)))+J35)/308.4/2</f>
        <v>28.840696612288312</v>
      </c>
      <c r="U35" s="207">
        <f>(E35*0.7)/254/2</f>
        <v>11.31023622047244</v>
      </c>
      <c r="V35" s="177">
        <f>U35*10/14</f>
        <v>8.0787401574803148</v>
      </c>
      <c r="W35" s="177">
        <f>U35/2</f>
        <v>5.65511811023622</v>
      </c>
      <c r="X35" s="210">
        <f>((SQRT($L35^2*$M35^2)/$N$396)+($Q35/$Q$396))*(100/72.5)</f>
        <v>35.058551415043112</v>
      </c>
      <c r="Y35" s="186">
        <f>(($Q35/$Q$396)-($T35/$T$396))*(100/2.6125)</f>
        <v>-41.057196156135376</v>
      </c>
      <c r="Z35" s="53">
        <f>((SQRT($L35^2*$M35^2)/$N$396)-($T35/$T$396))*(100/63.923)</f>
        <v>33.434523017013632</v>
      </c>
      <c r="AA35" s="53">
        <f>((SQRT($L35^2*$M35^2)/$N$396)+($Q35/$Q$396)-($T35/$T$396))*(100/64.8571)</f>
        <v>35.244545835762658</v>
      </c>
      <c r="AB35" s="53">
        <f>((2*SQRT($L35^2*$M35^2)/$N$396)+($Q35/$Q$396)-($T35/$T$396))*(100/136.423)</f>
        <v>34.297589060548347</v>
      </c>
      <c r="AD35" s="39"/>
    </row>
    <row r="36" spans="2:37" ht="12.75" customHeight="1" x14ac:dyDescent="0.3">
      <c r="B36" s="48" t="s">
        <v>21</v>
      </c>
      <c r="C36" s="56" t="s">
        <v>465</v>
      </c>
      <c r="D36" s="49">
        <v>3699</v>
      </c>
      <c r="E36" s="50">
        <v>8688</v>
      </c>
      <c r="F36" s="57">
        <v>5792</v>
      </c>
      <c r="G36" s="53">
        <f>E36*F36/1000000</f>
        <v>50.320895999999998</v>
      </c>
      <c r="H36" s="52">
        <v>36</v>
      </c>
      <c r="I36" s="58">
        <v>24</v>
      </c>
      <c r="J36" s="53">
        <f>SQRT((H36*H36)+(I36*I36))</f>
        <v>43.266615305567875</v>
      </c>
      <c r="K36" s="215">
        <f>((E36/H36)+(F36/I36))/2</f>
        <v>241.33333333333334</v>
      </c>
      <c r="L36" s="223">
        <f>E36/360</f>
        <v>24.133333333333333</v>
      </c>
      <c r="M36" s="250">
        <f>F36/360</f>
        <v>16.088888888888889</v>
      </c>
      <c r="N36" s="261">
        <f>25.4*L36/H36</f>
        <v>17.027407407407406</v>
      </c>
      <c r="O36" s="250">
        <f>25.4*(L36/H36)*(5/8)</f>
        <v>10.642129629629629</v>
      </c>
      <c r="P36" s="186">
        <f>254/H36</f>
        <v>7.0555555555555554</v>
      </c>
      <c r="Q36" s="202">
        <f>(1/5)/0.001353831438675/N36</f>
        <v>8.6759466594954517</v>
      </c>
      <c r="R36" s="255">
        <f>(1/8)/0.001353831438675/O36</f>
        <v>8.6759466594954517</v>
      </c>
      <c r="S36" s="177">
        <f>(1/5)/0.001353831438675/(254/H36)</f>
        <v>20.937951271582357</v>
      </c>
      <c r="T36" s="231">
        <f>((J36^2/(Q36*(1/5/N36)))+J36)/308.4/2</f>
        <v>29.852783194920271</v>
      </c>
      <c r="U36" s="207">
        <f>(E36*0.7)/254/2</f>
        <v>11.971653543307086</v>
      </c>
      <c r="V36" s="177">
        <f>U36*10/14</f>
        <v>8.5511811023622037</v>
      </c>
      <c r="W36" s="177">
        <f>U36/2</f>
        <v>5.9858267716535432</v>
      </c>
      <c r="X36" s="210">
        <f>((SQRT($L36^2*$M36^2)/$N$396)+($Q36/$Q$396))*(100/72.5)</f>
        <v>34.25031751488212</v>
      </c>
      <c r="Y36" s="186">
        <f>(($Q36/$Q$396)-($T36/$T$396))*(100/2.6125)</f>
        <v>-61.977144096709196</v>
      </c>
      <c r="Z36" s="53">
        <f>((SQRT($L36^2*$M36^2)/$N$396)-($T36/$T$396))*(100/63.923)</f>
        <v>33.091878741576522</v>
      </c>
      <c r="AA36" s="53">
        <f>((SQRT($L36^2*$M36^2)/$N$396)+($Q36/$Q$396)-($T36/$T$396))*(100/64.8571)</f>
        <v>34.202615408907398</v>
      </c>
      <c r="AB36" s="53">
        <f>((2*SQRT($L36^2*$M36^2)/$N$396)+($Q36/$Q$396)-($T36/$T$396))*(100/136.423)</f>
        <v>33.707514016161127</v>
      </c>
      <c r="AD36" s="39"/>
    </row>
    <row r="37" spans="2:37" ht="12.75" customHeight="1" x14ac:dyDescent="0.3">
      <c r="B37" s="48" t="s">
        <v>23</v>
      </c>
      <c r="C37" s="56" t="s">
        <v>596</v>
      </c>
      <c r="D37" s="49">
        <v>6500</v>
      </c>
      <c r="E37" s="50">
        <v>8640</v>
      </c>
      <c r="F37" s="57">
        <v>5760</v>
      </c>
      <c r="G37" s="53">
        <f>E37*F37/1000000</f>
        <v>49.766399999999997</v>
      </c>
      <c r="H37" s="52">
        <v>35.9</v>
      </c>
      <c r="I37" s="58">
        <v>24</v>
      </c>
      <c r="J37" s="53">
        <f>SQRT((H37*H37)+(I37*I37))</f>
        <v>43.183445902336231</v>
      </c>
      <c r="K37" s="215">
        <f>((E37/H37)+(F37/I37))/2</f>
        <v>240.33426183844011</v>
      </c>
      <c r="L37" s="223">
        <f>E37/360</f>
        <v>24</v>
      </c>
      <c r="M37" s="250">
        <f>F37/360</f>
        <v>16</v>
      </c>
      <c r="N37" s="261">
        <f>25.4*L37/H37</f>
        <v>16.98050139275766</v>
      </c>
      <c r="O37" s="250">
        <f>25.4*(L37/H37)*(5/8)</f>
        <v>10.612813370473537</v>
      </c>
      <c r="P37" s="186">
        <f>254/H37</f>
        <v>7.0752089136490257</v>
      </c>
      <c r="Q37" s="202">
        <f>(1/5)/0.001353831438675/N37</f>
        <v>8.6999126232616515</v>
      </c>
      <c r="R37" s="255">
        <f>(1/8)/0.001353831438675/O37</f>
        <v>8.6999126232616497</v>
      </c>
      <c r="S37" s="177">
        <f>(1/5)/0.001353831438675/(254/H37)</f>
        <v>20.879790295827959</v>
      </c>
      <c r="T37" s="231">
        <f>((J37^2/(Q37*(1/5/N37)))+J37)/308.4/2</f>
        <v>29.575027605024768</v>
      </c>
      <c r="U37" s="207">
        <f>(E37*0.7)/254/2</f>
        <v>11.905511811023622</v>
      </c>
      <c r="V37" s="177">
        <f>U37*10/14</f>
        <v>8.5039370078740166</v>
      </c>
      <c r="W37" s="177">
        <f>U37/2</f>
        <v>5.9527559055118111</v>
      </c>
      <c r="X37" s="210">
        <f>((SQRT($L37^2*$M37^2)/$N$396)+($Q37/$Q$396))*(100/72.5)</f>
        <v>33.892476276013035</v>
      </c>
      <c r="Y37" s="186">
        <f>(($Q37/$Q$396)-($T37/$T$396))*(100/2.6125)</f>
        <v>-60.924994611130586</v>
      </c>
      <c r="Z37" s="53">
        <f>((SQRT($L37^2*$M37^2)/$N$396)-($T37/$T$396))*(100/63.923)</f>
        <v>32.72012651114386</v>
      </c>
      <c r="AA37" s="53">
        <f>((SQRT($L37^2*$M37^2)/$N$396)+($Q37/$Q$396)-($T37/$T$396))*(100/64.8571)</f>
        <v>33.840602097235418</v>
      </c>
      <c r="AB37" s="53">
        <f>((2*SQRT($L37^2*$M37^2)/$N$396)+($Q37/$Q$396)-($T37/$T$396))*(100/136.423)</f>
        <v>33.343154577914234</v>
      </c>
      <c r="AD37" s="39"/>
    </row>
    <row r="38" spans="2:37" ht="12.75" customHeight="1" x14ac:dyDescent="0.3">
      <c r="B38" s="48" t="s">
        <v>34</v>
      </c>
      <c r="C38" s="56" t="s">
        <v>547</v>
      </c>
      <c r="D38" s="49">
        <v>4995</v>
      </c>
      <c r="E38" s="50">
        <v>8368</v>
      </c>
      <c r="F38" s="57">
        <v>5584</v>
      </c>
      <c r="G38" s="53">
        <f>E38*F38/1000000</f>
        <v>46.726911999999999</v>
      </c>
      <c r="H38" s="52">
        <v>36</v>
      </c>
      <c r="I38" s="58">
        <v>24</v>
      </c>
      <c r="J38" s="53">
        <f>SQRT((H38*H38)+(I38*I38))</f>
        <v>43.266615305567875</v>
      </c>
      <c r="K38" s="215">
        <f>((E38/H38)+(F38/I38))/2</f>
        <v>232.55555555555554</v>
      </c>
      <c r="L38" s="223">
        <f>E38/360</f>
        <v>23.244444444444444</v>
      </c>
      <c r="M38" s="250">
        <f>F38/360</f>
        <v>15.511111111111111</v>
      </c>
      <c r="N38" s="261">
        <f>25.4*L38/H38</f>
        <v>16.400246913580244</v>
      </c>
      <c r="O38" s="250">
        <f>25.4*(L38/H38)*(5/8)</f>
        <v>10.250154320987654</v>
      </c>
      <c r="P38" s="186">
        <f>254/H38</f>
        <v>7.0555555555555554</v>
      </c>
      <c r="Q38" s="202">
        <f>(1/5)/0.001353831438675/N38</f>
        <v>9.007722822382469</v>
      </c>
      <c r="R38" s="255">
        <f>(1/8)/0.001353831438675/O38</f>
        <v>9.0077228223824655</v>
      </c>
      <c r="S38" s="177">
        <f>(1/5)/0.001353831438675/(254/H38)</f>
        <v>20.937951271582357</v>
      </c>
      <c r="T38" s="231">
        <f>((J38^2/(Q38*(1/5/N38)))+J38)/308.4/2</f>
        <v>27.699254420692053</v>
      </c>
      <c r="U38" s="207">
        <f>(E38*0.7)/254/2</f>
        <v>11.530708661417322</v>
      </c>
      <c r="V38" s="177">
        <f>U38*10/14</f>
        <v>8.2362204724409445</v>
      </c>
      <c r="W38" s="177">
        <f>U38/2</f>
        <v>5.7653543307086608</v>
      </c>
      <c r="X38" s="210">
        <f>((SQRT($L38^2*$M38^2)/$N$396)+($Q38/$Q$396))*(100/72.5)</f>
        <v>31.959835965631363</v>
      </c>
      <c r="Y38" s="186">
        <f>(($Q38/$Q$396)-($T38/$T$396))*(100/2.6125)</f>
        <v>-53.1565266297238</v>
      </c>
      <c r="Z38" s="53">
        <f>((SQRT($L38^2*$M38^2)/$N$396)-($T38/$T$396))*(100/63.923)</f>
        <v>30.731384462414699</v>
      </c>
      <c r="AA38" s="53">
        <f>((SQRT($L38^2*$M38^2)/$N$396)+($Q38/$Q$396)-($T38/$T$396))*(100/64.8571)</f>
        <v>31.936819335732363</v>
      </c>
      <c r="AB38" s="53">
        <f>((2*SQRT($L38^2*$M38^2)/$N$396)+($Q38/$Q$396)-($T38/$T$396))*(100/136.423)</f>
        <v>31.384226974184759</v>
      </c>
      <c r="AD38" s="39"/>
    </row>
    <row r="39" spans="2:37" ht="12.75" customHeight="1" x14ac:dyDescent="0.3">
      <c r="B39" s="48" t="s">
        <v>30</v>
      </c>
      <c r="C39" s="56" t="s">
        <v>519</v>
      </c>
      <c r="D39" s="49">
        <v>3699</v>
      </c>
      <c r="E39" s="50">
        <v>8368</v>
      </c>
      <c r="F39" s="57">
        <v>5584</v>
      </c>
      <c r="G39" s="53">
        <f>E39*F39/1000000</f>
        <v>46.726911999999999</v>
      </c>
      <c r="H39" s="52">
        <v>36</v>
      </c>
      <c r="I39" s="58">
        <v>24</v>
      </c>
      <c r="J39" s="53">
        <f>SQRT((H39*H39)+(I39*I39))</f>
        <v>43.266615305567875</v>
      </c>
      <c r="K39" s="215">
        <f>((E39/H39)+(F39/I39))/2</f>
        <v>232.55555555555554</v>
      </c>
      <c r="L39" s="223">
        <f>E39/360</f>
        <v>23.244444444444444</v>
      </c>
      <c r="M39" s="250">
        <f>F39/360</f>
        <v>15.511111111111111</v>
      </c>
      <c r="N39" s="261">
        <f>25.4*L39/H39</f>
        <v>16.400246913580244</v>
      </c>
      <c r="O39" s="250">
        <f>25.4*(L39/H39)*(5/8)</f>
        <v>10.250154320987654</v>
      </c>
      <c r="P39" s="186">
        <f>254/H39</f>
        <v>7.0555555555555554</v>
      </c>
      <c r="Q39" s="202">
        <f>(1/5)/0.001353831438675/N39</f>
        <v>9.007722822382469</v>
      </c>
      <c r="R39" s="255">
        <f>(1/8)/0.001353831438675/O39</f>
        <v>9.0077228223824655</v>
      </c>
      <c r="S39" s="177">
        <f>(1/5)/0.001353831438675/(254/H39)</f>
        <v>20.937951271582357</v>
      </c>
      <c r="T39" s="231">
        <f>((J39^2/(Q39*(1/5/N39)))+J39)/308.4/2</f>
        <v>27.699254420692053</v>
      </c>
      <c r="U39" s="207">
        <f>(E39*0.7)/254/2</f>
        <v>11.530708661417322</v>
      </c>
      <c r="V39" s="177">
        <f>U39*10/14</f>
        <v>8.2362204724409445</v>
      </c>
      <c r="W39" s="177">
        <f>U39/2</f>
        <v>5.7653543307086608</v>
      </c>
      <c r="X39" s="210">
        <f>((SQRT($L39^2*$M39^2)/$N$396)+($Q39/$Q$396))*(100/72.5)</f>
        <v>31.959835965631363</v>
      </c>
      <c r="Y39" s="186">
        <f>(($Q39/$Q$396)-($T39/$T$396))*(100/2.6125)</f>
        <v>-53.1565266297238</v>
      </c>
      <c r="Z39" s="53">
        <f>((SQRT($L39^2*$M39^2)/$N$396)-($T39/$T$396))*(100/63.923)</f>
        <v>30.731384462414699</v>
      </c>
      <c r="AA39" s="53">
        <f>((SQRT($L39^2*$M39^2)/$N$396)+($Q39/$Q$396)-($T39/$T$396))*(100/64.8571)</f>
        <v>31.936819335732363</v>
      </c>
      <c r="AB39" s="53">
        <f>((2*SQRT($L39^2*$M39^2)/$N$396)+($Q39/$Q$396)-($T39/$T$396))*(100/136.423)</f>
        <v>31.384226974184759</v>
      </c>
      <c r="AD39" s="39"/>
    </row>
    <row r="40" spans="2:37" ht="12.75" customHeight="1" x14ac:dyDescent="0.3">
      <c r="B40" s="48" t="s">
        <v>14</v>
      </c>
      <c r="C40" s="56" t="s">
        <v>570</v>
      </c>
      <c r="D40" s="49">
        <v>3299</v>
      </c>
      <c r="E40" s="50">
        <v>8256</v>
      </c>
      <c r="F40" s="57">
        <v>5504</v>
      </c>
      <c r="G40" s="53">
        <f>E40*F40/1000000</f>
        <v>45.441023999999999</v>
      </c>
      <c r="H40" s="52">
        <v>35.9</v>
      </c>
      <c r="I40" s="58">
        <v>24</v>
      </c>
      <c r="J40" s="53">
        <f>SQRT((H40*H40)+(I40*I40))</f>
        <v>43.183445902336231</v>
      </c>
      <c r="K40" s="215">
        <f>((E40/H40)+(F40/I40))/2</f>
        <v>229.65273909006498</v>
      </c>
      <c r="L40" s="223">
        <f>E40/360</f>
        <v>22.933333333333334</v>
      </c>
      <c r="M40" s="250">
        <f>F40/360</f>
        <v>15.28888888888889</v>
      </c>
      <c r="N40" s="261">
        <f>25.4*L40/H40</f>
        <v>16.225812441968433</v>
      </c>
      <c r="O40" s="250">
        <f>25.4*(L40/H40)*(5/8)</f>
        <v>10.14113277623027</v>
      </c>
      <c r="P40" s="186">
        <f>254/H40</f>
        <v>7.0752089136490257</v>
      </c>
      <c r="Q40" s="202">
        <f>(1/5)/0.001353831438675/N40</f>
        <v>9.1045597220180046</v>
      </c>
      <c r="R40" s="255">
        <f>(1/8)/0.001353831438675/O40</f>
        <v>9.1045597220180046</v>
      </c>
      <c r="S40" s="177">
        <f>(1/5)/0.001353831438675/(254/H40)</f>
        <v>20.879790295827959</v>
      </c>
      <c r="T40" s="231">
        <f>((J40^2/(Q40*(1/5/N40)))+J40)/308.4/2</f>
        <v>27.010641069793682</v>
      </c>
      <c r="U40" s="207">
        <f>(E40*0.7)/254/2</f>
        <v>11.376377952755906</v>
      </c>
      <c r="V40" s="177">
        <f>U40*10/14</f>
        <v>8.1259842519685037</v>
      </c>
      <c r="W40" s="177">
        <f>U40/2</f>
        <v>5.688188976377953</v>
      </c>
      <c r="X40" s="210">
        <f>((SQRT($L40^2*$M40^2)/$N$396)+($Q40/$Q$396))*(100/72.5)</f>
        <v>31.136747501836254</v>
      </c>
      <c r="Y40" s="186">
        <f>(($Q40/$Q$396)-($T40/$T$396))*(100/2.6125)</f>
        <v>-50.378065212420033</v>
      </c>
      <c r="Z40" s="53">
        <f>((SQRT($L40^2*$M40^2)/$N$396)-($T40/$T$396))*(100/63.923)</f>
        <v>29.875458583486886</v>
      </c>
      <c r="AA40" s="53">
        <f>((SQRT($L40^2*$M40^2)/$N$396)+($Q40/$Q$396)-($T40/$T$396))*(100/64.8571)</f>
        <v>31.110938027971592</v>
      </c>
      <c r="AB40" s="53">
        <f>((2*SQRT($L40^2*$M40^2)/$N$396)+($Q40/$Q$396)-($T40/$T$396))*(100/136.423)</f>
        <v>30.545752057317024</v>
      </c>
      <c r="AD40" s="39"/>
    </row>
    <row r="41" spans="2:37" ht="12.75" customHeight="1" x14ac:dyDescent="0.3">
      <c r="B41" s="48" t="s">
        <v>21</v>
      </c>
      <c r="C41" s="56" t="s">
        <v>591</v>
      </c>
      <c r="D41" s="49">
        <v>3899</v>
      </c>
      <c r="E41" s="50">
        <v>8192</v>
      </c>
      <c r="F41" s="57">
        <v>5464</v>
      </c>
      <c r="G41" s="53">
        <f>E41*F41/1000000</f>
        <v>44.761088000000001</v>
      </c>
      <c r="H41" s="52">
        <v>36</v>
      </c>
      <c r="I41" s="58">
        <v>24</v>
      </c>
      <c r="J41" s="53">
        <f>SQRT((H41*H41)+(I41*I41))</f>
        <v>43.266615305567875</v>
      </c>
      <c r="K41" s="216">
        <f>((E41/H41)+(F41/I41))/2</f>
        <v>227.61111111111109</v>
      </c>
      <c r="L41" s="223">
        <f>E41/360</f>
        <v>22.755555555555556</v>
      </c>
      <c r="M41" s="250">
        <f>F41/360</f>
        <v>15.177777777777777</v>
      </c>
      <c r="N41" s="261">
        <f>25.4*L41/H41</f>
        <v>16.055308641975309</v>
      </c>
      <c r="O41" s="250">
        <f>25.4*(L41/H41)*(5/8)</f>
        <v>10.034567901234567</v>
      </c>
      <c r="P41" s="186">
        <f>254/H41</f>
        <v>7.0555555555555554</v>
      </c>
      <c r="Q41" s="202">
        <f>(1/5)/0.001353831438675/N41</f>
        <v>9.2012481173945897</v>
      </c>
      <c r="R41" s="255">
        <f>(1/8)/0.001353831438675/O41</f>
        <v>9.2012481173945897</v>
      </c>
      <c r="S41" s="177">
        <f>(1/5)/0.001353831438675/(254/H41)</f>
        <v>20.937951271582357</v>
      </c>
      <c r="T41" s="231">
        <f>((J41^2/(Q41*(1/5/N41)))+J41)/308.4/2</f>
        <v>26.549257934079108</v>
      </c>
      <c r="U41" s="207">
        <f>(E41*0.7)/254/2</f>
        <v>11.288188976377953</v>
      </c>
      <c r="V41" s="177">
        <f>U41*10/14</f>
        <v>8.0629921259842519</v>
      </c>
      <c r="W41" s="177">
        <f>U41/2</f>
        <v>5.6440944881889763</v>
      </c>
      <c r="X41" s="210">
        <f>((SQRT($L41^2*$M41^2)/$N$396)+($Q41/$Q$396))*(100/72.5)</f>
        <v>30.708969389805446</v>
      </c>
      <c r="Y41" s="186">
        <f>(($Q41/$Q$396)-($T41/$T$396))*(100/2.6125)</f>
        <v>-48.37198180353198</v>
      </c>
      <c r="Z41" s="53">
        <f>((SQRT($L41^2*$M41^2)/$N$396)-($T41/$T$396))*(100/63.923)</f>
        <v>29.436373079859806</v>
      </c>
      <c r="AA41" s="53">
        <f>((SQRT($L41^2*$M41^2)/$N$396)+($Q41/$Q$396)-($T41/$T$396))*(100/64.8571)</f>
        <v>30.695866410023307</v>
      </c>
      <c r="AB41" s="53">
        <f>((2*SQRT($L41^2*$M41^2)/$N$396)+($Q41/$Q$396)-($T41/$T$396))*(100/136.423)</f>
        <v>30.112675700906543</v>
      </c>
      <c r="AD41" s="39"/>
    </row>
    <row r="42" spans="2:37" ht="12.75" customHeight="1" x14ac:dyDescent="0.3">
      <c r="B42" s="161" t="s">
        <v>401</v>
      </c>
      <c r="C42" s="171" t="s">
        <v>402</v>
      </c>
      <c r="D42" s="162">
        <v>1000</v>
      </c>
      <c r="E42" s="163">
        <v>7200</v>
      </c>
      <c r="F42" s="164">
        <v>5760</v>
      </c>
      <c r="G42" s="165">
        <f>E42*F42/1000000</f>
        <v>41.472000000000001</v>
      </c>
      <c r="H42" s="166">
        <v>70</v>
      </c>
      <c r="I42" s="167">
        <v>56</v>
      </c>
      <c r="J42" s="165">
        <f>SQRT((H42*H42)+(I42*I42))</f>
        <v>89.643739324059879</v>
      </c>
      <c r="K42" s="217">
        <f>((E42/H42)+(F42/I42))/2</f>
        <v>102.85714285714286</v>
      </c>
      <c r="L42" s="222">
        <f>E42/360</f>
        <v>20</v>
      </c>
      <c r="M42" s="249">
        <f>F42/360</f>
        <v>16</v>
      </c>
      <c r="N42" s="262">
        <f>25.4*L42/H42</f>
        <v>7.2571428571428571</v>
      </c>
      <c r="O42" s="251">
        <f>25.4*(L42/H42)*(5/8)</f>
        <v>4.5357142857142847</v>
      </c>
      <c r="P42" s="188">
        <f>254/H42</f>
        <v>3.6285714285714286</v>
      </c>
      <c r="Q42" s="203">
        <f>(1/5)/0.001353831438675/N42</f>
        <v>20.356341514038402</v>
      </c>
      <c r="R42" s="256">
        <f>(1/8)/0.001353831438675/O42</f>
        <v>20.356341514038405</v>
      </c>
      <c r="S42" s="178">
        <f>(1/5)/0.001353831438675/(254/H42)</f>
        <v>40.712683028076803</v>
      </c>
      <c r="T42" s="233">
        <f>((J42^2/(Q42*(1/5/N42)))+J42)/308.4/2</f>
        <v>23.369042074129851</v>
      </c>
      <c r="U42" s="227">
        <f>(E42*0.7)/254/2</f>
        <v>9.9212598425196852</v>
      </c>
      <c r="V42" s="178">
        <f>U42*10/14</f>
        <v>7.0866141732283472</v>
      </c>
      <c r="W42" s="178">
        <f>U42/2</f>
        <v>4.9606299212598426</v>
      </c>
      <c r="X42" s="212">
        <f>((SQRT($L42^2*$M42^2)/$N$396)+($Q42/$Q$396))*(100/72.5)</f>
        <v>30.3888747593031</v>
      </c>
      <c r="Y42" s="188">
        <f>(($Q42/$Q$396)-($T42/$T$396))*(100/2.6125)</f>
        <v>13.095725819334742</v>
      </c>
      <c r="Z42" s="165">
        <f>((SQRT($L42^2*$M42^2)/$N$396)-($T42/$T$396))*(100/63.923)</f>
        <v>27.443991492220025</v>
      </c>
      <c r="AA42" s="165">
        <f>((SQRT($L42^2*$M42^2)/$N$396)+($Q42/$Q$396)-($T42/$T$396))*(100/64.8571)</f>
        <v>30.773101726022801</v>
      </c>
      <c r="AB42" s="165">
        <f>((2*SQRT($L42^2*$M42^2)/$N$396)+($Q42/$Q$396)-($T42/$T$396))*(100/136.423)</f>
        <v>29.009006459370156</v>
      </c>
      <c r="AD42" s="39"/>
    </row>
    <row r="43" spans="2:37" ht="12.75" customHeight="1" x14ac:dyDescent="0.3">
      <c r="B43" s="48" t="s">
        <v>23</v>
      </c>
      <c r="C43" s="56" t="s">
        <v>562</v>
      </c>
      <c r="D43" s="49">
        <v>2498</v>
      </c>
      <c r="E43" s="50">
        <v>7952</v>
      </c>
      <c r="F43" s="57">
        <v>5304</v>
      </c>
      <c r="G43" s="53">
        <f>E43*F43/1000000</f>
        <v>42.177408</v>
      </c>
      <c r="H43" s="52">
        <v>35.9</v>
      </c>
      <c r="I43" s="58">
        <v>24</v>
      </c>
      <c r="J43" s="53">
        <f>SQRT((H43*H43)+(I43*I43))</f>
        <v>43.183445902336231</v>
      </c>
      <c r="K43" s="215">
        <f>((E43/H43)+(F43/I43))/2</f>
        <v>221.25208913649027</v>
      </c>
      <c r="L43" s="223">
        <f>E43/360</f>
        <v>22.088888888888889</v>
      </c>
      <c r="M43" s="250">
        <f>F43/360</f>
        <v>14.733333333333333</v>
      </c>
      <c r="N43" s="261">
        <f>25.4*L43/H43</f>
        <v>15.628350355926957</v>
      </c>
      <c r="O43" s="250">
        <f>25.4*(L43/H43)*(5/8)</f>
        <v>9.7677189724543485</v>
      </c>
      <c r="P43" s="186">
        <f>254/H43</f>
        <v>7.0752089136490257</v>
      </c>
      <c r="Q43" s="202">
        <f>(1/5)/0.001353831438675/N43</f>
        <v>9.4526213612903245</v>
      </c>
      <c r="R43" s="255">
        <f>(1/8)/0.001353831438675/O43</f>
        <v>9.4526213612903227</v>
      </c>
      <c r="S43" s="177">
        <f>(1/5)/0.001353831438675/(254/H43)</f>
        <v>20.879790295827959</v>
      </c>
      <c r="T43" s="231">
        <f>((J43^2/(Q43*(1/5/N43)))+J43)/308.4/2</f>
        <v>25.063168388149382</v>
      </c>
      <c r="U43" s="207">
        <f>(E43*0.7)/254/2</f>
        <v>10.957480314960629</v>
      </c>
      <c r="V43" s="177">
        <f>U43*10/14</f>
        <v>7.8267716535433056</v>
      </c>
      <c r="W43" s="177">
        <f>U43/2</f>
        <v>5.4787401574803143</v>
      </c>
      <c r="X43" s="210">
        <f>((SQRT($L43^2*$M43^2)/$N$396)+($Q43/$Q$396))*(100/72.5)</f>
        <v>29.06446981127235</v>
      </c>
      <c r="Y43" s="186">
        <f>(($Q43/$Q$396)-($T43/$T$396))*(100/2.6125)</f>
        <v>-42.183271282895255</v>
      </c>
      <c r="Z43" s="53">
        <f>((SQRT($L43^2*$M43^2)/$N$396)-($T43/$T$396))*(100/63.923)</f>
        <v>27.73082280918932</v>
      </c>
      <c r="AA43" s="53">
        <f>((SQRT($L43^2*$M43^2)/$N$396)+($Q43/$Q$396)-($T43/$T$396))*(100/64.8571)</f>
        <v>29.060871142268848</v>
      </c>
      <c r="AB43" s="53">
        <f>((2*SQRT($L43^2*$M43^2)/$N$396)+($Q43/$Q$396)-($T43/$T$396))*(100/136.423)</f>
        <v>28.439569924052787</v>
      </c>
      <c r="AD43" s="39"/>
    </row>
    <row r="44" spans="2:37" ht="12.75" customHeight="1" x14ac:dyDescent="0.3">
      <c r="B44" s="48" t="s">
        <v>23</v>
      </c>
      <c r="C44" s="59" t="s">
        <v>498</v>
      </c>
      <c r="D44" s="49">
        <v>3198</v>
      </c>
      <c r="E44" s="50">
        <v>7952</v>
      </c>
      <c r="F44" s="57">
        <v>5304</v>
      </c>
      <c r="G44" s="53">
        <f>E44*F44/1000000</f>
        <v>42.177408</v>
      </c>
      <c r="H44" s="52">
        <v>35.9</v>
      </c>
      <c r="I44" s="58">
        <v>24</v>
      </c>
      <c r="J44" s="53">
        <f>SQRT((H44*H44)+(I44*I44))</f>
        <v>43.183445902336231</v>
      </c>
      <c r="K44" s="215">
        <f>((E44/H44)+(F44/I44))/2</f>
        <v>221.25208913649027</v>
      </c>
      <c r="L44" s="223">
        <f>E44/360</f>
        <v>22.088888888888889</v>
      </c>
      <c r="M44" s="250">
        <f>F44/360</f>
        <v>14.733333333333333</v>
      </c>
      <c r="N44" s="261">
        <f>25.4*L44/H44</f>
        <v>15.628350355926957</v>
      </c>
      <c r="O44" s="250">
        <f>25.4*(L44/H44)*(5/8)</f>
        <v>9.7677189724543485</v>
      </c>
      <c r="P44" s="186">
        <f>254/H44</f>
        <v>7.0752089136490257</v>
      </c>
      <c r="Q44" s="202">
        <f>(1/5)/0.001353831438675/N44</f>
        <v>9.4526213612903245</v>
      </c>
      <c r="R44" s="255">
        <f>(1/8)/0.001353831438675/O44</f>
        <v>9.4526213612903227</v>
      </c>
      <c r="S44" s="177">
        <f>(1/5)/0.001353831438675/(254/H44)</f>
        <v>20.879790295827959</v>
      </c>
      <c r="T44" s="231">
        <f>((J44^2/(Q44*(1/5/N44)))+J44)/308.4/2</f>
        <v>25.063168388149382</v>
      </c>
      <c r="U44" s="207">
        <f>(E44*0.7)/254/2</f>
        <v>10.957480314960629</v>
      </c>
      <c r="V44" s="177">
        <f>U44*10/14</f>
        <v>7.8267716535433056</v>
      </c>
      <c r="W44" s="177">
        <f>U44/2</f>
        <v>5.4787401574803143</v>
      </c>
      <c r="X44" s="210">
        <f>((SQRT($L44^2*$M44^2)/$N$396)+($Q44/$Q$396))*(100/72.5)</f>
        <v>29.06446981127235</v>
      </c>
      <c r="Y44" s="186">
        <f>(($Q44/$Q$396)-($T44/$T$396))*(100/2.6125)</f>
        <v>-42.183271282895255</v>
      </c>
      <c r="Z44" s="53">
        <f>((SQRT($L44^2*$M44^2)/$N$396)-($T44/$T$396))*(100/63.923)</f>
        <v>27.73082280918932</v>
      </c>
      <c r="AA44" s="53">
        <f>((SQRT($L44^2*$M44^2)/$N$396)+($Q44/$Q$396)-($T44/$T$396))*(100/64.8571)</f>
        <v>29.060871142268848</v>
      </c>
      <c r="AB44" s="53">
        <f>((2*SQRT($L44^2*$M44^2)/$N$396)+($Q44/$Q$396)-($T44/$T$396))*(100/136.423)</f>
        <v>28.439569924052787</v>
      </c>
      <c r="AD44" s="39"/>
    </row>
    <row r="45" spans="2:37" ht="12.75" customHeight="1" x14ac:dyDescent="0.3">
      <c r="B45" s="48" t="s">
        <v>267</v>
      </c>
      <c r="C45" s="169" t="s">
        <v>481</v>
      </c>
      <c r="D45" s="49" t="s">
        <v>478</v>
      </c>
      <c r="E45" s="62">
        <v>7973</v>
      </c>
      <c r="F45" s="63">
        <v>5315</v>
      </c>
      <c r="G45" s="64">
        <f>E45*F45/1000000</f>
        <v>42.376494999999998</v>
      </c>
      <c r="H45" s="52">
        <v>23.5</v>
      </c>
      <c r="I45" s="58">
        <v>15.6</v>
      </c>
      <c r="J45" s="53">
        <f>SQRT((H45*H45)+(I45*I45))</f>
        <v>28.206559520792322</v>
      </c>
      <c r="K45" s="216">
        <f>((E45/H45)+(F45/I45))/2</f>
        <v>339.99086197490453</v>
      </c>
      <c r="L45" s="223">
        <f>E45/360</f>
        <v>22.147222222222222</v>
      </c>
      <c r="M45" s="250">
        <f>F45/360</f>
        <v>14.763888888888889</v>
      </c>
      <c r="N45" s="261">
        <f>25.4*L45/H45</f>
        <v>23.937848699763592</v>
      </c>
      <c r="O45" s="250">
        <f>25.4*(L45/H45)*(5/8)</f>
        <v>14.961155437352245</v>
      </c>
      <c r="P45" s="186">
        <f>254/H45</f>
        <v>10.808510638297872</v>
      </c>
      <c r="Q45" s="202">
        <f>(1/5)/0.001353831438675/N45</f>
        <v>6.171351497330809</v>
      </c>
      <c r="R45" s="255">
        <f>(1/8)/0.001353831438675/O45</f>
        <v>6.1713514973308081</v>
      </c>
      <c r="S45" s="177">
        <f>(1/5)/0.001353831438675/(254/H45)</f>
        <v>13.667829302282929</v>
      </c>
      <c r="T45" s="231">
        <f>((J45^2/(Q45*(1/5/N45)))+J45)/308.4/2</f>
        <v>25.062470031276234</v>
      </c>
      <c r="U45" s="207">
        <f>(E45*0.7)/254/2</f>
        <v>10.986417322834644</v>
      </c>
      <c r="V45" s="177">
        <f>U45*10/14</f>
        <v>7.847440944881888</v>
      </c>
      <c r="W45" s="177">
        <f>U45/2</f>
        <v>5.4932086614173219</v>
      </c>
      <c r="X45" s="210">
        <f>((SQRT($L45^2*$M45^2)/$N$396)+($Q45/$Q$396))*(100/72.5)</f>
        <v>28.657308103370255</v>
      </c>
      <c r="Y45" s="186">
        <f>(($Q45/$Q$396)-($T45/$T$396))*(100/2.6125)</f>
        <v>-57.084675840422832</v>
      </c>
      <c r="Z45" s="53">
        <f>((SQRT($L45^2*$M45^2)/$N$396)-($T45/$T$396))*(100/63.923)</f>
        <v>27.878235912054347</v>
      </c>
      <c r="AA45" s="53">
        <f>((SQRT($L45^2*$M45^2)/$N$396)+($Q45/$Q$396)-($T45/$T$396))*(100/64.8571)</f>
        <v>28.605824158553872</v>
      </c>
      <c r="AB45" s="53">
        <f>((2*SQRT($L45^2*$M45^2)/$N$396)+($Q45/$Q$396)-($T45/$T$396))*(100/136.423)</f>
        <v>28.292262387578287</v>
      </c>
      <c r="AD45" s="173"/>
      <c r="AE45" s="173"/>
      <c r="AF45" s="304"/>
      <c r="AG45" s="304"/>
      <c r="AH45" s="304"/>
      <c r="AI45" s="172"/>
      <c r="AJ45" s="132"/>
      <c r="AK45" s="132"/>
    </row>
    <row r="46" spans="2:37" ht="12.75" customHeight="1" x14ac:dyDescent="0.3">
      <c r="B46" s="48" t="s">
        <v>34</v>
      </c>
      <c r="C46" s="56" t="s">
        <v>543</v>
      </c>
      <c r="D46" s="49">
        <v>8295</v>
      </c>
      <c r="E46" s="50">
        <v>7864</v>
      </c>
      <c r="F46" s="57">
        <v>5200</v>
      </c>
      <c r="G46" s="53">
        <f>E46*F46/1000000</f>
        <v>40.892800000000001</v>
      </c>
      <c r="H46" s="52">
        <v>36</v>
      </c>
      <c r="I46" s="58">
        <v>24</v>
      </c>
      <c r="J46" s="53">
        <f>SQRT((H46*H46)+(I46*I46))</f>
        <v>43.266615305567875</v>
      </c>
      <c r="K46" s="215">
        <f>((E46/H46)+(F46/I46))/2</f>
        <v>217.55555555555554</v>
      </c>
      <c r="L46" s="223">
        <f>E46/360</f>
        <v>21.844444444444445</v>
      </c>
      <c r="M46" s="250">
        <f>F46/360</f>
        <v>14.444444444444445</v>
      </c>
      <c r="N46" s="261">
        <f>25.4*L46/H46</f>
        <v>15.412469135802468</v>
      </c>
      <c r="O46" s="250">
        <f>25.4*(L46/H46)*(5/8)</f>
        <v>9.6327932098765441</v>
      </c>
      <c r="P46" s="186">
        <f>254/H46</f>
        <v>7.0555555555555554</v>
      </c>
      <c r="Q46" s="202">
        <f>(1/5)/0.001353831438675/N46</f>
        <v>9.5850234712228506</v>
      </c>
      <c r="R46" s="255">
        <f>(1/8)/0.001353831438675/O46</f>
        <v>9.585023471222847</v>
      </c>
      <c r="S46" s="177">
        <f>(1/5)/0.001353831438675/(254/H46)</f>
        <v>20.937951271582357</v>
      </c>
      <c r="T46" s="231">
        <f>((J46^2/(Q46*(1/5/N46)))+J46)/308.4/2</f>
        <v>24.471309737023319</v>
      </c>
      <c r="U46" s="207">
        <f>(E46*0.7)/254/2</f>
        <v>10.836220472440944</v>
      </c>
      <c r="V46" s="177">
        <f>U46*10/14</f>
        <v>7.7401574803149602</v>
      </c>
      <c r="W46" s="177">
        <f>U46/2</f>
        <v>5.4181102362204721</v>
      </c>
      <c r="X46" s="210">
        <f>((SQRT($L46^2*$M46^2)/$N$396)+($Q46/$Q$396))*(100/72.5)</f>
        <v>28.248037449912811</v>
      </c>
      <c r="Y46" s="186">
        <f>(($Q46/$Q$396)-($T46/$T$396))*(100/2.6125)</f>
        <v>-39.571861584667438</v>
      </c>
      <c r="Z46" s="53">
        <f>((SQRT($L46^2*$M46^2)/$N$396)-($T46/$T$396))*(100/63.923)</f>
        <v>26.862414708557921</v>
      </c>
      <c r="AA46" s="53">
        <f>((SQRT($L46^2*$M46^2)/$N$396)+($Q46/$Q$396)-($T46/$T$396))*(100/64.8571)</f>
        <v>28.229194352999766</v>
      </c>
      <c r="AB46" s="53">
        <f>((2*SQRT($L46^2*$M46^2)/$N$396)+($Q46/$Q$396)-($T46/$T$396))*(100/136.423)</f>
        <v>27.598783566801984</v>
      </c>
      <c r="AD46" s="173"/>
      <c r="AE46" s="173"/>
      <c r="AF46" s="304"/>
      <c r="AG46" s="304"/>
      <c r="AH46" s="304"/>
      <c r="AI46" s="172"/>
      <c r="AJ46" s="132"/>
      <c r="AK46" s="132"/>
    </row>
    <row r="47" spans="2:37" ht="12.75" customHeight="1" x14ac:dyDescent="0.3">
      <c r="B47" s="48" t="s">
        <v>86</v>
      </c>
      <c r="C47" s="59" t="s">
        <v>463</v>
      </c>
      <c r="D47" s="49">
        <v>23995</v>
      </c>
      <c r="E47" s="50">
        <v>7320</v>
      </c>
      <c r="F47" s="57">
        <v>5484</v>
      </c>
      <c r="G47" s="53">
        <f>E47*F47/1000000</f>
        <v>40.142879999999998</v>
      </c>
      <c r="H47" s="52">
        <v>43.9</v>
      </c>
      <c r="I47" s="58">
        <v>32.9</v>
      </c>
      <c r="J47" s="53">
        <f>SQRT((H47*H47)+(I47*I47))</f>
        <v>54.860003645643332</v>
      </c>
      <c r="K47" s="215">
        <f>((E47/H47)+(F47/I47))/2</f>
        <v>166.7147634510597</v>
      </c>
      <c r="L47" s="223">
        <f>E47/360</f>
        <v>20.333333333333332</v>
      </c>
      <c r="M47" s="250">
        <f>F47/360</f>
        <v>15.233333333333333</v>
      </c>
      <c r="N47" s="261">
        <f>25.4*L47/H47</f>
        <v>11.764616552771448</v>
      </c>
      <c r="O47" s="250">
        <f>25.4*(L47/H47)*(5/8)</f>
        <v>7.3528853454821554</v>
      </c>
      <c r="P47" s="186">
        <f>254/H47</f>
        <v>5.785876993166287</v>
      </c>
      <c r="Q47" s="202">
        <f>(1/5)/0.001353831438675/N47</f>
        <v>12.557050011235869</v>
      </c>
      <c r="R47" s="255">
        <f>(1/8)/0.001353831438675/O47</f>
        <v>12.557050011235868</v>
      </c>
      <c r="S47" s="177">
        <f>(1/5)/0.001353831438675/(254/H47)</f>
        <v>25.532668356179595</v>
      </c>
      <c r="T47" s="231">
        <f>((J47^2/(Q47*(1/5/N47)))+J47)/308.4/2</f>
        <v>22.946375982316319</v>
      </c>
      <c r="U47" s="207">
        <f>(E47*0.7)/254/2</f>
        <v>10.086614173228346</v>
      </c>
      <c r="V47" s="177">
        <f>U47*10/14</f>
        <v>7.2047244094488194</v>
      </c>
      <c r="W47" s="177">
        <f>U47/2</f>
        <v>5.0433070866141732</v>
      </c>
      <c r="X47" s="210">
        <f>((SQRT($L47^2*$M47^2)/$N$396)+($Q47/$Q$396))*(100/72.5)</f>
        <v>28.245210916086268</v>
      </c>
      <c r="Y47" s="186">
        <f>(($Q47/$Q$396)-($T47/$T$396))*(100/2.6125)</f>
        <v>-20.893817704837698</v>
      </c>
      <c r="Z47" s="53">
        <f>((SQRT($L47^2*$M47^2)/$N$396)-($T47/$T$396))*(100/63.923)</f>
        <v>26.519162740147834</v>
      </c>
      <c r="AA47" s="53">
        <f>((SQRT($L47^2*$M47^2)/$N$396)+($Q47/$Q$396)-($T47/$T$396))*(100/64.8571)</f>
        <v>28.434644260233924</v>
      </c>
      <c r="AB47" s="53">
        <f>((2*SQRT($L47^2*$M47^2)/$N$396)+($Q47/$Q$396)-($T47/$T$396))*(100/136.423)</f>
        <v>27.436445696508098</v>
      </c>
      <c r="AD47" s="173"/>
      <c r="AE47" s="173"/>
      <c r="AF47" s="304"/>
      <c r="AG47" s="304"/>
      <c r="AH47" s="304"/>
      <c r="AI47" s="172"/>
      <c r="AJ47" s="132"/>
      <c r="AK47" s="132"/>
    </row>
    <row r="48" spans="2:37" ht="12.75" customHeight="1" x14ac:dyDescent="0.3">
      <c r="B48" s="48" t="s">
        <v>290</v>
      </c>
      <c r="C48" s="56" t="s">
        <v>420</v>
      </c>
      <c r="D48" s="113">
        <v>39995</v>
      </c>
      <c r="E48" s="50">
        <v>7320</v>
      </c>
      <c r="F48" s="57">
        <v>5484</v>
      </c>
      <c r="G48" s="53">
        <f>E48*F48/1000000</f>
        <v>40.142879999999998</v>
      </c>
      <c r="H48" s="52">
        <v>43.9</v>
      </c>
      <c r="I48" s="58">
        <v>32.9</v>
      </c>
      <c r="J48" s="53">
        <f>SQRT((H48*H48)+(I48*I48))</f>
        <v>54.860003645643332</v>
      </c>
      <c r="K48" s="215">
        <f>((E48/H48)+(F48/I48))/2</f>
        <v>166.7147634510597</v>
      </c>
      <c r="L48" s="223">
        <f>E48/360</f>
        <v>20.333333333333332</v>
      </c>
      <c r="M48" s="250">
        <f>F48/360</f>
        <v>15.233333333333333</v>
      </c>
      <c r="N48" s="261">
        <f>25.4*L48/H48</f>
        <v>11.764616552771448</v>
      </c>
      <c r="O48" s="250">
        <f>25.4*(L48/H48)*(5/8)</f>
        <v>7.3528853454821554</v>
      </c>
      <c r="P48" s="186">
        <f>254/H48</f>
        <v>5.785876993166287</v>
      </c>
      <c r="Q48" s="202">
        <f>(1/5)/0.001353831438675/N48</f>
        <v>12.557050011235869</v>
      </c>
      <c r="R48" s="255">
        <f>(1/8)/0.001353831438675/O48</f>
        <v>12.557050011235868</v>
      </c>
      <c r="S48" s="177">
        <f>(1/5)/0.001353831438675/(254/H48)</f>
        <v>25.532668356179595</v>
      </c>
      <c r="T48" s="231">
        <f>((J48^2/(Q48*(1/5/N48)))+J48)/308.4/2</f>
        <v>22.946375982316319</v>
      </c>
      <c r="U48" s="207">
        <f>(E48*0.7)/254/2</f>
        <v>10.086614173228346</v>
      </c>
      <c r="V48" s="177">
        <f>U48*10/14</f>
        <v>7.2047244094488194</v>
      </c>
      <c r="W48" s="177">
        <f>U48/2</f>
        <v>5.0433070866141732</v>
      </c>
      <c r="X48" s="210">
        <f>((SQRT($L48^2*$M48^2)/$N$396)+($Q48/$Q$396))*(100/72.5)</f>
        <v>28.245210916086268</v>
      </c>
      <c r="Y48" s="186">
        <f>(($Q48/$Q$396)-($T48/$T$396))*(100/2.6125)</f>
        <v>-20.893817704837698</v>
      </c>
      <c r="Z48" s="53">
        <f>((SQRT($L48^2*$M48^2)/$N$396)-($T48/$T$396))*(100/63.923)</f>
        <v>26.519162740147834</v>
      </c>
      <c r="AA48" s="53">
        <f>((SQRT($L48^2*$M48^2)/$N$396)+($Q48/$Q$396)-($T48/$T$396))*(100/64.8571)</f>
        <v>28.434644260233924</v>
      </c>
      <c r="AB48" s="53">
        <f>((2*SQRT($L48^2*$M48^2)/$N$396)+($Q48/$Q$396)-($T48/$T$396))*(100/136.423)</f>
        <v>27.436445696508098</v>
      </c>
      <c r="AD48" s="39"/>
    </row>
    <row r="49" spans="2:38" ht="12.75" customHeight="1" x14ac:dyDescent="0.3">
      <c r="B49" s="48" t="s">
        <v>129</v>
      </c>
      <c r="C49" s="56" t="s">
        <v>367</v>
      </c>
      <c r="D49" s="49">
        <v>19999</v>
      </c>
      <c r="E49" s="50">
        <v>7300</v>
      </c>
      <c r="F49" s="57">
        <v>5475</v>
      </c>
      <c r="G49" s="53">
        <f>E49*F49/1000000</f>
        <v>39.967500000000001</v>
      </c>
      <c r="H49" s="52">
        <v>44</v>
      </c>
      <c r="I49" s="58">
        <v>33</v>
      </c>
      <c r="J49" s="53">
        <f>SQRT((H49*H49)+(I49*I49))</f>
        <v>55</v>
      </c>
      <c r="K49" s="215">
        <f>((E49/H49)+(F49/I49))/2</f>
        <v>165.90909090909091</v>
      </c>
      <c r="L49" s="223">
        <f>E49/360</f>
        <v>20.277777777777779</v>
      </c>
      <c r="M49" s="250">
        <f>F49/360</f>
        <v>15.208333333333334</v>
      </c>
      <c r="N49" s="261">
        <f>25.4*L49/H49</f>
        <v>11.705808080808081</v>
      </c>
      <c r="O49" s="250">
        <f>25.4*(L49/H49)*(5/8)</f>
        <v>7.3161300505050502</v>
      </c>
      <c r="P49" s="186">
        <f>254/H49</f>
        <v>5.7727272727272725</v>
      </c>
      <c r="Q49" s="202">
        <f>(1/5)/0.001353831438675/N49</f>
        <v>12.620135013008543</v>
      </c>
      <c r="R49" s="255">
        <f>(1/8)/0.001353831438675/O49</f>
        <v>12.620135013008543</v>
      </c>
      <c r="S49" s="177">
        <f>(1/5)/0.001353831438675/(254/H49)</f>
        <v>25.590829331933993</v>
      </c>
      <c r="T49" s="231">
        <f>((J49^2/(Q49*(1/5/N49)))+J49)/308.4/2</f>
        <v>22.834299556715628</v>
      </c>
      <c r="U49" s="207">
        <f>(E49*0.7)/254/2</f>
        <v>10.059055118110237</v>
      </c>
      <c r="V49" s="177">
        <f>U49*10/14</f>
        <v>7.1850393700787407</v>
      </c>
      <c r="W49" s="177">
        <f>U49/2</f>
        <v>5.0295275590551185</v>
      </c>
      <c r="X49" s="210">
        <f>((SQRT($L49^2*$M49^2)/$N$396)+($Q49/$Q$396))*(100/72.5)</f>
        <v>28.141114861984708</v>
      </c>
      <c r="Y49" s="186">
        <f>(($Q49/$Q$396)-($T49/$T$396))*(100/2.6125)</f>
        <v>-20.226654667890379</v>
      </c>
      <c r="Z49" s="53">
        <f>((SQRT($L49^2*$M49^2)/$N$396)-($T49/$T$396))*(100/63.923)</f>
        <v>26.404944765962615</v>
      </c>
      <c r="AA49" s="53">
        <f>((SQRT($L49^2*$M49^2)/$N$396)+($Q49/$Q$396)-($T49/$T$396))*(100/64.8571)</f>
        <v>28.333613254745089</v>
      </c>
      <c r="AB49" s="53">
        <f>((2*SQRT($L49^2*$M49^2)/$N$396)+($Q49/$Q$396)-($T49/$T$396))*(100/136.423)</f>
        <v>27.32760686811255</v>
      </c>
      <c r="AD49" s="39"/>
    </row>
    <row r="50" spans="2:38" ht="12.75" customHeight="1" x14ac:dyDescent="0.3">
      <c r="B50" s="48" t="s">
        <v>290</v>
      </c>
      <c r="C50" s="56" t="s">
        <v>371</v>
      </c>
      <c r="D50" s="49">
        <v>19999</v>
      </c>
      <c r="E50" s="50">
        <v>7300</v>
      </c>
      <c r="F50" s="57">
        <v>5475</v>
      </c>
      <c r="G50" s="53">
        <f>E50*F50/1000000</f>
        <v>39.967500000000001</v>
      </c>
      <c r="H50" s="52">
        <v>44</v>
      </c>
      <c r="I50" s="58">
        <v>33</v>
      </c>
      <c r="J50" s="53">
        <f>SQRT((H50*H50)+(I50*I50))</f>
        <v>55</v>
      </c>
      <c r="K50" s="215">
        <f>((E50/H50)+(F50/I50))/2</f>
        <v>165.90909090909091</v>
      </c>
      <c r="L50" s="223">
        <f>E50/360</f>
        <v>20.277777777777779</v>
      </c>
      <c r="M50" s="250">
        <f>F50/360</f>
        <v>15.208333333333334</v>
      </c>
      <c r="N50" s="261">
        <f>25.4*L50/H50</f>
        <v>11.705808080808081</v>
      </c>
      <c r="O50" s="250">
        <f>25.4*(L50/H50)*(5/8)</f>
        <v>7.3161300505050502</v>
      </c>
      <c r="P50" s="186">
        <f>254/H50</f>
        <v>5.7727272727272725</v>
      </c>
      <c r="Q50" s="202">
        <f>(1/5)/0.001353831438675/N50</f>
        <v>12.620135013008543</v>
      </c>
      <c r="R50" s="255">
        <f>(1/8)/0.001353831438675/O50</f>
        <v>12.620135013008543</v>
      </c>
      <c r="S50" s="177">
        <f>(1/5)/0.001353831438675/(254/H50)</f>
        <v>25.590829331933993</v>
      </c>
      <c r="T50" s="231">
        <f>((J50^2/(Q50*(1/5/N50)))+J50)/308.4/2</f>
        <v>22.834299556715628</v>
      </c>
      <c r="U50" s="207">
        <f>(E50*0.7)/254/2</f>
        <v>10.059055118110237</v>
      </c>
      <c r="V50" s="177">
        <f>U50*10/14</f>
        <v>7.1850393700787407</v>
      </c>
      <c r="W50" s="177">
        <f>U50/2</f>
        <v>5.0295275590551185</v>
      </c>
      <c r="X50" s="210">
        <f>((SQRT($L50^2*$M50^2)/$N$396)+($Q50/$Q$396))*(100/72.5)</f>
        <v>28.141114861984708</v>
      </c>
      <c r="Y50" s="186">
        <f>(($Q50/$Q$396)-($T50/$T$396))*(100/2.6125)</f>
        <v>-20.226654667890379</v>
      </c>
      <c r="Z50" s="53">
        <f>((SQRT($L50^2*$M50^2)/$N$396)-($T50/$T$396))*(100/63.923)</f>
        <v>26.404944765962615</v>
      </c>
      <c r="AA50" s="53">
        <f>((SQRT($L50^2*$M50^2)/$N$396)+($Q50/$Q$396)-($T50/$T$396))*(100/64.8571)</f>
        <v>28.333613254745089</v>
      </c>
      <c r="AB50" s="53">
        <f>((2*SQRT($L50^2*$M50^2)/$N$396)+($Q50/$Q$396)-($T50/$T$396))*(100/136.423)</f>
        <v>27.32760686811255</v>
      </c>
      <c r="AD50" s="39"/>
    </row>
    <row r="51" spans="2:38" ht="12.75" customHeight="1" x14ac:dyDescent="0.3">
      <c r="B51" s="48" t="s">
        <v>129</v>
      </c>
      <c r="C51" s="56" t="s">
        <v>130</v>
      </c>
      <c r="D51" s="49">
        <v>31500</v>
      </c>
      <c r="E51" s="50">
        <v>7243</v>
      </c>
      <c r="F51" s="57">
        <v>5432</v>
      </c>
      <c r="G51" s="53">
        <f>E51*F51/1000000</f>
        <v>39.343975999999998</v>
      </c>
      <c r="H51" s="52">
        <v>49</v>
      </c>
      <c r="I51" s="58">
        <v>36.700000000000003</v>
      </c>
      <c r="J51" s="53">
        <f>SQRT((H51*H51)+(I51*I51))</f>
        <v>61.220013067623569</v>
      </c>
      <c r="K51" s="215">
        <f>((E51/H51)+(F51/I51))/2</f>
        <v>147.91361285658678</v>
      </c>
      <c r="L51" s="223">
        <f>E51/360</f>
        <v>20.119444444444444</v>
      </c>
      <c r="M51" s="250">
        <f>F51/360</f>
        <v>15.088888888888889</v>
      </c>
      <c r="N51" s="261">
        <f>25.4*L51/H51</f>
        <v>10.429263038548752</v>
      </c>
      <c r="O51" s="250">
        <f>25.4*(L51/H51)*(5/8)</f>
        <v>6.5182893990929704</v>
      </c>
      <c r="P51" s="186">
        <f>254/H51</f>
        <v>5.1836734693877551</v>
      </c>
      <c r="Q51" s="202">
        <f>(1/5)/0.001353831438675/N51</f>
        <v>14.164843466899566</v>
      </c>
      <c r="R51" s="255">
        <f>(1/8)/0.001353831438675/O51</f>
        <v>14.164843466899564</v>
      </c>
      <c r="S51" s="177">
        <f>(1/5)/0.001353831438675/(254/H51)</f>
        <v>28.498878119653764</v>
      </c>
      <c r="T51" s="231">
        <f>((J51^2/(Q51*(1/5/N51)))+J51)/308.4/2</f>
        <v>22.468653269087945</v>
      </c>
      <c r="U51" s="207">
        <f>(E51*0.7)/254/2</f>
        <v>9.9805118110236215</v>
      </c>
      <c r="V51" s="177">
        <f>U51*10/14</f>
        <v>7.1289370078740149</v>
      </c>
      <c r="W51" s="177">
        <f>U51/2</f>
        <v>4.9902559055118108</v>
      </c>
      <c r="X51" s="210">
        <f>((SQRT($L51^2*$M51^2)/$N$396)+($Q51/$Q$396))*(100/72.5)</f>
        <v>27.987140414234382</v>
      </c>
      <c r="Y51" s="186">
        <f>(($Q51/$Q$396)-($T51/$T$396))*(100/2.6125)</f>
        <v>-11.968689310884729</v>
      </c>
      <c r="Z51" s="53">
        <f>((SQRT($L51^2*$M51^2)/$N$396)-($T51/$T$396))*(100/63.923)</f>
        <v>25.994313723593631</v>
      </c>
      <c r="AA51" s="53">
        <f>((SQRT($L51^2*$M51^2)/$N$396)+($Q51/$Q$396)-($T51/$T$396))*(100/64.8571)</f>
        <v>28.211514200916952</v>
      </c>
      <c r="AB51" s="53">
        <f>((2*SQRT($L51^2*$M51^2)/$N$396)+($Q51/$Q$396)-($T51/$T$396))*(100/136.423)</f>
        <v>27.053372203992492</v>
      </c>
      <c r="AD51" s="39"/>
    </row>
    <row r="52" spans="2:38" ht="12.75" customHeight="1" x14ac:dyDescent="0.3">
      <c r="B52" s="60" t="s">
        <v>164</v>
      </c>
      <c r="C52" s="56" t="s">
        <v>372</v>
      </c>
      <c r="D52" s="49">
        <v>9400</v>
      </c>
      <c r="E52" s="50">
        <v>7264</v>
      </c>
      <c r="F52" s="57">
        <v>5440</v>
      </c>
      <c r="G52" s="53">
        <f>E52*F52/1000000</f>
        <v>39.516159999999999</v>
      </c>
      <c r="H52" s="52">
        <v>44</v>
      </c>
      <c r="I52" s="58">
        <v>33</v>
      </c>
      <c r="J52" s="53">
        <f>SQRT((H52*H52)+(I52*I52))</f>
        <v>55</v>
      </c>
      <c r="K52" s="215">
        <f>((E52/H52)+(F52/I52))/2</f>
        <v>164.96969696969697</v>
      </c>
      <c r="L52" s="223">
        <f>E52/360</f>
        <v>20.177777777777777</v>
      </c>
      <c r="M52" s="250">
        <f>F52/360</f>
        <v>15.111111111111111</v>
      </c>
      <c r="N52" s="261">
        <f>25.4*L52/H52</f>
        <v>11.648080808080806</v>
      </c>
      <c r="O52" s="250">
        <f>25.4*(L52/H52)*(5/8)</f>
        <v>7.2800505050505047</v>
      </c>
      <c r="P52" s="186">
        <f>254/H52</f>
        <v>5.7727272727272725</v>
      </c>
      <c r="Q52" s="202">
        <f>(1/5)/0.001353831438675/N52</f>
        <v>12.682679734989316</v>
      </c>
      <c r="R52" s="255">
        <f>(1/8)/0.001353831438675/O52</f>
        <v>12.682679734989312</v>
      </c>
      <c r="S52" s="177">
        <f>(1/5)/0.001353831438675/(254/H52)</f>
        <v>25.590829331933993</v>
      </c>
      <c r="T52" s="231">
        <f>((J52^2/(Q52*(1/5/N52)))+J52)/308.4/2</f>
        <v>22.610517187514894</v>
      </c>
      <c r="U52" s="207">
        <f>(E52*0.7)/254/2</f>
        <v>10.009448818897637</v>
      </c>
      <c r="V52" s="177">
        <f>U52*10/14</f>
        <v>7.1496062992125982</v>
      </c>
      <c r="W52" s="177">
        <f>U52/2</f>
        <v>5.0047244094488184</v>
      </c>
      <c r="X52" s="210">
        <f>((SQRT($L52^2*$M52^2)/$N$396)+($Q52/$Q$396))*(100/72.5)</f>
        <v>27.856888805100414</v>
      </c>
      <c r="Y52" s="186">
        <f>(($Q52/$Q$396)-($T52/$T$396))*(100/2.6125)</f>
        <v>-19.182577647556098</v>
      </c>
      <c r="Z52" s="53">
        <f>((SQRT($L52^2*$M52^2)/$N$396)-($T52/$T$396))*(100/63.923)</f>
        <v>26.102032341997027</v>
      </c>
      <c r="AA52" s="53">
        <f>((SQRT($L52^2*$M52^2)/$N$396)+($Q52/$Q$396)-($T52/$T$396))*(100/64.8571)</f>
        <v>28.046506609631138</v>
      </c>
      <c r="AB52" s="53">
        <f>((2*SQRT($L52^2*$M52^2)/$N$396)+($Q52/$Q$396)-($T52/$T$396))*(100/136.423)</f>
        <v>27.034625039526006</v>
      </c>
      <c r="AD52" s="39"/>
    </row>
    <row r="53" spans="2:38" ht="12.75" customHeight="1" x14ac:dyDescent="0.3">
      <c r="B53" s="48" t="s">
        <v>86</v>
      </c>
      <c r="C53" s="56" t="s">
        <v>221</v>
      </c>
      <c r="D53" s="113">
        <v>39995</v>
      </c>
      <c r="E53" s="50">
        <v>7216</v>
      </c>
      <c r="F53" s="57">
        <v>5412</v>
      </c>
      <c r="G53" s="53">
        <f>E53*F53/1000000</f>
        <v>39.052992000000003</v>
      </c>
      <c r="H53" s="52">
        <v>49.1</v>
      </c>
      <c r="I53" s="58">
        <v>36.799999999999997</v>
      </c>
      <c r="J53" s="53">
        <f>SQRT((H53*H53)+(I53*I53))</f>
        <v>61.36000325945232</v>
      </c>
      <c r="K53" s="215">
        <f>((E53/H53)+(F53/I53))/2</f>
        <v>147.01529708669088</v>
      </c>
      <c r="L53" s="223">
        <f>E53/360</f>
        <v>20.044444444444444</v>
      </c>
      <c r="M53" s="250">
        <f>F53/360</f>
        <v>15.033333333333333</v>
      </c>
      <c r="N53" s="261">
        <f>25.4*L53/H53</f>
        <v>10.369223806291016</v>
      </c>
      <c r="O53" s="250">
        <f>25.4*(L53/H53)*(5/8)</f>
        <v>6.4807648789318844</v>
      </c>
      <c r="P53" s="186">
        <f>254/H53</f>
        <v>5.1731160896130346</v>
      </c>
      <c r="Q53" s="202">
        <f>(1/5)/0.001353831438675/N53</f>
        <v>14.246859859128239</v>
      </c>
      <c r="R53" s="255">
        <f>(1/8)/0.001353831438675/O53</f>
        <v>14.246859859128239</v>
      </c>
      <c r="S53" s="177">
        <f>(1/5)/0.001353831438675/(254/H53)</f>
        <v>28.557039095408157</v>
      </c>
      <c r="T53" s="231">
        <f>((J53^2/(Q53*(1/5/N53)))+J53)/308.4/2</f>
        <v>22.313313209042068</v>
      </c>
      <c r="U53" s="207">
        <f>(E53*0.7)/254/2</f>
        <v>9.9433070866141726</v>
      </c>
      <c r="V53" s="177">
        <f>U53*10/14</f>
        <v>7.1023622047244084</v>
      </c>
      <c r="W53" s="177">
        <f>U53/2</f>
        <v>4.9716535433070863</v>
      </c>
      <c r="X53" s="210">
        <f>((SQRT($L53^2*$M53^2)/$N$396)+($Q53/$Q$396))*(100/72.5)</f>
        <v>27.810720628891076</v>
      </c>
      <c r="Y53" s="186">
        <f>(($Q53/$Q$396)-($T53/$T$396))*(100/2.6125)</f>
        <v>-11.068609510960288</v>
      </c>
      <c r="Z53" s="53">
        <f>((SQRT($L53^2*$M53^2)/$N$396)-($T53/$T$396))*(100/63.923)</f>
        <v>25.80055846586232</v>
      </c>
      <c r="AA53" s="53">
        <f>((SQRT($L53^2*$M53^2)/$N$396)+($Q53/$Q$396)-($T53/$T$396))*(100/64.8571)</f>
        <v>28.035555105459046</v>
      </c>
      <c r="AB53" s="53">
        <f>((2*SQRT($L53^2*$M53^2)/$N$396)+($Q53/$Q$396)-($T53/$T$396))*(100/136.423)</f>
        <v>26.868829628493138</v>
      </c>
      <c r="AD53" s="123"/>
      <c r="AE53" s="124"/>
      <c r="AF53" s="125"/>
      <c r="AG53" s="125"/>
      <c r="AH53" s="125"/>
      <c r="AI53" s="148"/>
    </row>
    <row r="54" spans="2:38" ht="12.75" customHeight="1" x14ac:dyDescent="0.3">
      <c r="B54" s="48" t="s">
        <v>36</v>
      </c>
      <c r="C54" s="56" t="s">
        <v>584</v>
      </c>
      <c r="D54" s="49">
        <v>1999</v>
      </c>
      <c r="E54" s="50">
        <v>7728</v>
      </c>
      <c r="F54" s="57">
        <v>5152</v>
      </c>
      <c r="G54" s="53">
        <f>E54*F54/1000000</f>
        <v>39.814655999999999</v>
      </c>
      <c r="H54" s="52">
        <v>23.5</v>
      </c>
      <c r="I54" s="58">
        <v>15.6</v>
      </c>
      <c r="J54" s="53">
        <f>SQRT((H54*H54)+(I54*I54))</f>
        <v>28.206559520792322</v>
      </c>
      <c r="K54" s="215">
        <f>((E54/H54)+(F54/I54))/2</f>
        <v>329.55373704309875</v>
      </c>
      <c r="L54" s="223">
        <f>E54/360</f>
        <v>21.466666666666665</v>
      </c>
      <c r="M54" s="250">
        <f>F54/360</f>
        <v>14.311111111111112</v>
      </c>
      <c r="N54" s="261">
        <f>25.4*L54/H54</f>
        <v>23.202269503546095</v>
      </c>
      <c r="O54" s="250">
        <f>25.4*(L54/H54)*(5/8)</f>
        <v>14.501418439716309</v>
      </c>
      <c r="P54" s="186">
        <f>254/H54</f>
        <v>10.808510638297872</v>
      </c>
      <c r="Q54" s="202">
        <f>(1/5)/0.001353831438675/N54</f>
        <v>6.3670012277715511</v>
      </c>
      <c r="R54" s="255">
        <f>(1/8)/0.001353831438675/O54</f>
        <v>6.3670012277715511</v>
      </c>
      <c r="S54" s="177">
        <f>(1/5)/0.001353831438675/(254/H54)</f>
        <v>13.667829302282929</v>
      </c>
      <c r="T54" s="231">
        <f>((J54^2/(Q54*(1/5/N54)))+J54)/308.4/2</f>
        <v>23.548627937806625</v>
      </c>
      <c r="U54" s="207">
        <f>(E54*0.7)/254/2</f>
        <v>10.648818897637794</v>
      </c>
      <c r="V54" s="177">
        <f>U54*10/14</f>
        <v>7.6062992125984241</v>
      </c>
      <c r="W54" s="177">
        <f>U54/2</f>
        <v>5.3244094488188969</v>
      </c>
      <c r="X54" s="210">
        <f>((SQRT($L54^2*$M54^2)/$N$396)+($Q54/$Q$396))*(100/72.5)</f>
        <v>27.017937667685619</v>
      </c>
      <c r="Y54" s="186">
        <f>(($Q54/$Q$396)-($T54/$T$396))*(100/2.6125)</f>
        <v>-51.054814462400259</v>
      </c>
      <c r="Z54" s="53">
        <f>((SQRT($L54^2*$M54^2)/$N$396)-($T54/$T$396))*(100/63.923)</f>
        <v>26.192699081941054</v>
      </c>
      <c r="AA54" s="53">
        <f>((SQRT($L54^2*$M54^2)/$N$396)+($Q54/$Q$396)-($T54/$T$396))*(100/64.8571)</f>
        <v>26.980358985670836</v>
      </c>
      <c r="AB54" s="53">
        <f>((2*SQRT($L54^2*$M54^2)/$N$396)+($Q54/$Q$396)-($T54/$T$396))*(100/136.423)</f>
        <v>26.63126000983797</v>
      </c>
      <c r="AD54" s="39"/>
    </row>
    <row r="55" spans="2:38" ht="12.75" customHeight="1" x14ac:dyDescent="0.3">
      <c r="B55" s="48" t="s">
        <v>34</v>
      </c>
      <c r="C55" s="56" t="s">
        <v>495</v>
      </c>
      <c r="D55" s="49">
        <v>22000</v>
      </c>
      <c r="E55" s="50">
        <v>7512</v>
      </c>
      <c r="F55" s="57">
        <v>4992</v>
      </c>
      <c r="G55" s="53">
        <f>E55*F55/1000000</f>
        <v>37.499904000000001</v>
      </c>
      <c r="H55" s="52">
        <v>45</v>
      </c>
      <c r="I55" s="58">
        <v>30</v>
      </c>
      <c r="J55" s="53">
        <f>SQRT((H55*H55)+(I55*I55))</f>
        <v>54.083269131959838</v>
      </c>
      <c r="K55" s="215">
        <f>((E55/H55)+(F55/I55))/2</f>
        <v>166.66666666666669</v>
      </c>
      <c r="L55" s="223">
        <f>E55/360</f>
        <v>20.866666666666667</v>
      </c>
      <c r="M55" s="250">
        <f>F55/360</f>
        <v>13.866666666666667</v>
      </c>
      <c r="N55" s="261">
        <f>25.4*L55/H55</f>
        <v>11.778074074074073</v>
      </c>
      <c r="O55" s="250">
        <f>25.4*(L55/H55)*(5/8)</f>
        <v>7.3612962962962953</v>
      </c>
      <c r="P55" s="186">
        <f>254/H55</f>
        <v>5.6444444444444448</v>
      </c>
      <c r="Q55" s="202">
        <f>(1/5)/0.001353831438675/N55</f>
        <v>12.542702439046939</v>
      </c>
      <c r="R55" s="255">
        <f>(1/8)/0.001353831438675/O55</f>
        <v>12.542702439046939</v>
      </c>
      <c r="S55" s="177">
        <f>(1/5)/0.001353831438675/(254/H55)</f>
        <v>26.172439089477944</v>
      </c>
      <c r="T55" s="231">
        <f>((J55^2/(Q55*(1/5/N55)))+J55)/308.4/2</f>
        <v>22.353297433837984</v>
      </c>
      <c r="U55" s="207">
        <f>(E55*0.7)/254/2</f>
        <v>10.351181102362204</v>
      </c>
      <c r="V55" s="177">
        <f>U55*10/14</f>
        <v>7.393700787401575</v>
      </c>
      <c r="W55" s="177">
        <f>U55/2</f>
        <v>5.1755905511811022</v>
      </c>
      <c r="X55" s="210">
        <f>((SQRT($L55^2*$M55^2)/$N$396)+($Q55/$Q$396))*(100/72.5)</f>
        <v>26.51853460993663</v>
      </c>
      <c r="Y55" s="186">
        <f>(($Q55/$Q$396)-($T55/$T$396))*(100/2.6125)</f>
        <v>-18.944813247916873</v>
      </c>
      <c r="Z55" s="53">
        <f>((SQRT($L55^2*$M55^2)/$N$396)-($T55/$T$396))*(100/63.923)</f>
        <v>24.645787640295286</v>
      </c>
      <c r="AA55" s="53">
        <f>((SQRT($L55^2*$M55^2)/$N$396)+($Q55/$Q$396)-($T55/$T$396))*(100/64.8571)</f>
        <v>26.585625305023026</v>
      </c>
      <c r="AB55" s="53">
        <f>((2*SQRT($L55^2*$M55^2)/$N$396)+($Q55/$Q$396)-($T55/$T$396))*(100/136.423)</f>
        <v>25.641031516320567</v>
      </c>
      <c r="AD55" s="123"/>
      <c r="AE55" s="124"/>
      <c r="AF55" s="125"/>
      <c r="AG55" s="125"/>
      <c r="AH55" s="125"/>
      <c r="AI55" s="148"/>
    </row>
    <row r="56" spans="2:38" ht="12.75" customHeight="1" x14ac:dyDescent="0.3">
      <c r="B56" s="48" t="s">
        <v>515</v>
      </c>
      <c r="C56" s="56" t="s">
        <v>516</v>
      </c>
      <c r="D56" s="113">
        <v>39995</v>
      </c>
      <c r="E56" s="50">
        <v>7488</v>
      </c>
      <c r="F56" s="57">
        <v>4992</v>
      </c>
      <c r="G56" s="53">
        <f>E56*F56/1000000</f>
        <v>37.380096000000002</v>
      </c>
      <c r="H56" s="52">
        <v>36</v>
      </c>
      <c r="I56" s="58">
        <v>24</v>
      </c>
      <c r="J56" s="53">
        <f>SQRT((H56*H56)+(I56*I56))</f>
        <v>43.266615305567875</v>
      </c>
      <c r="K56" s="215">
        <f>((E56/H56)+(F56/I56))/2</f>
        <v>208</v>
      </c>
      <c r="L56" s="223">
        <f>E56/360</f>
        <v>20.8</v>
      </c>
      <c r="M56" s="250">
        <f>F56/360</f>
        <v>13.866666666666667</v>
      </c>
      <c r="N56" s="261">
        <f>25.4*L56/H56</f>
        <v>14.675555555555555</v>
      </c>
      <c r="O56" s="250">
        <f>25.4*(L56/H56)*(5/8)</f>
        <v>9.1722222222222225</v>
      </c>
      <c r="P56" s="186">
        <f>254/H56</f>
        <v>7.0555555555555554</v>
      </c>
      <c r="Q56" s="202">
        <f>(1/5)/0.001353831438675/N56</f>
        <v>10.066322726722287</v>
      </c>
      <c r="R56" s="255">
        <f>(1/8)/0.001353831438675/O56</f>
        <v>10.066322726722285</v>
      </c>
      <c r="S56" s="177">
        <f>(1/5)/0.001353831438675/(254/H56)</f>
        <v>20.937951271582357</v>
      </c>
      <c r="T56" s="231">
        <f>((J56^2/(Q56*(1/5/N56)))+J56)/308.4/2</f>
        <v>22.19371568526482</v>
      </c>
      <c r="U56" s="207">
        <f>(E56*0.7)/254/2</f>
        <v>10.318110236220472</v>
      </c>
      <c r="V56" s="177">
        <f>U56*10/14</f>
        <v>7.3700787401574797</v>
      </c>
      <c r="W56" s="177">
        <f>U56/2</f>
        <v>5.1590551181102358</v>
      </c>
      <c r="X56" s="210">
        <f>((SQRT($L56^2*$M56^2)/$N$396)+($Q56/$Q$396))*(100/72.5)</f>
        <v>26.035057171452596</v>
      </c>
      <c r="Y56" s="186">
        <f>(($Q56/$Q$396)-($T56/$T$396))*(100/2.6125)</f>
        <v>-29.65075701761133</v>
      </c>
      <c r="Z56" s="53">
        <f>((SQRT($L56^2*$M56^2)/$N$396)-($T56/$T$396))*(100/63.923)</f>
        <v>24.579284303831095</v>
      </c>
      <c r="AA56" s="53">
        <f>((SQRT($L56^2*$M56^2)/$N$396)+($Q56/$Q$396)-($T56/$T$396))*(100/64.8571)</f>
        <v>26.067004481973434</v>
      </c>
      <c r="AB56" s="53">
        <f>((2*SQRT($L56^2*$M56^2)/$N$396)+($Q56/$Q$396)-($T56/$T$396))*(100/136.423)</f>
        <v>25.352933416536121</v>
      </c>
      <c r="AD56" s="123"/>
      <c r="AE56" s="124"/>
      <c r="AF56" s="125"/>
      <c r="AG56" s="125"/>
      <c r="AH56" s="125"/>
      <c r="AI56" s="148"/>
    </row>
    <row r="57" spans="2:38" ht="12.75" customHeight="1" x14ac:dyDescent="0.3">
      <c r="B57" s="48" t="s">
        <v>164</v>
      </c>
      <c r="C57" s="56" t="s">
        <v>505</v>
      </c>
      <c r="D57" s="49">
        <v>1795</v>
      </c>
      <c r="E57" s="50">
        <v>7360</v>
      </c>
      <c r="F57" s="57">
        <v>4912</v>
      </c>
      <c r="G57" s="53">
        <f>E57*F57/1000000</f>
        <v>36.152320000000003</v>
      </c>
      <c r="H57" s="52">
        <v>35.9</v>
      </c>
      <c r="I57" s="58">
        <v>24</v>
      </c>
      <c r="J57" s="53">
        <f>SQRT((H57*H57)+(I57*I57))</f>
        <v>43.183445902336231</v>
      </c>
      <c r="K57" s="215">
        <f>((E57/H57)+(F57/I57))/2</f>
        <v>204.84029712163417</v>
      </c>
      <c r="L57" s="223">
        <f>E57/360</f>
        <v>20.444444444444443</v>
      </c>
      <c r="M57" s="250">
        <f>F57/360</f>
        <v>13.644444444444444</v>
      </c>
      <c r="N57" s="261">
        <f>25.4*L57/H57</f>
        <v>14.464871556793559</v>
      </c>
      <c r="O57" s="250">
        <f>25.4*(L57/H57)*(5/8)</f>
        <v>9.0405447229959748</v>
      </c>
      <c r="P57" s="186">
        <f>254/H57</f>
        <v>7.0752089136490257</v>
      </c>
      <c r="Q57" s="202">
        <f>(1/5)/0.001353831438675/N57</f>
        <v>10.212940905568027</v>
      </c>
      <c r="R57" s="255">
        <f>(1/8)/0.001353831438675/O57</f>
        <v>10.212940905568026</v>
      </c>
      <c r="S57" s="177">
        <f>(1/5)/0.001353831438675/(254/H57)</f>
        <v>20.879790295827959</v>
      </c>
      <c r="T57" s="231">
        <f>((J57^2/(Q57*(1/5/N57)))+J57)/308.4/2</f>
        <v>21.480373137754889</v>
      </c>
      <c r="U57" s="207">
        <f>(E57*0.7)/254/2</f>
        <v>10.141732283464567</v>
      </c>
      <c r="V57" s="177">
        <f>U57*10/14</f>
        <v>7.2440944881889759</v>
      </c>
      <c r="W57" s="177">
        <f>U57/2</f>
        <v>5.0708661417322833</v>
      </c>
      <c r="X57" s="210">
        <f>((SQRT($L57^2*$M57^2)/$N$396)+($Q57/$Q$396))*(100/72.5)</f>
        <v>25.258029855500265</v>
      </c>
      <c r="Y57" s="186">
        <f>(($Q57/$Q$396)-($T57/$T$396))*(100/2.6125)</f>
        <v>-26.56220167761003</v>
      </c>
      <c r="Z57" s="53">
        <f>((SQRT($L57^2*$M57^2)/$N$396)-($T57/$T$396))*(100/63.923)</f>
        <v>23.769791274740406</v>
      </c>
      <c r="AA57" s="53">
        <f>((SQRT($L57^2*$M57^2)/$N$396)+($Q57/$Q$396)-($T57/$T$396))*(100/64.8571)</f>
        <v>25.29599519787536</v>
      </c>
      <c r="AB57" s="53">
        <f>((2*SQRT($L57^2*$M57^2)/$N$396)+($Q57/$Q$396)-($T57/$T$396))*(100/136.423)</f>
        <v>24.560693813938993</v>
      </c>
      <c r="AD57" s="123"/>
      <c r="AE57" s="124"/>
      <c r="AF57" s="125"/>
      <c r="AG57" s="125"/>
      <c r="AH57" s="125"/>
      <c r="AI57" s="148"/>
    </row>
    <row r="58" spans="2:38" ht="12.75" customHeight="1" x14ac:dyDescent="0.3">
      <c r="B58" s="48" t="s">
        <v>14</v>
      </c>
      <c r="C58" s="56" t="s">
        <v>471</v>
      </c>
      <c r="D58" s="49">
        <v>2999</v>
      </c>
      <c r="E58" s="50">
        <v>7360</v>
      </c>
      <c r="F58" s="57">
        <v>4912</v>
      </c>
      <c r="G58" s="53">
        <f>E58*F58/1000000</f>
        <v>36.152320000000003</v>
      </c>
      <c r="H58" s="52">
        <v>35.9</v>
      </c>
      <c r="I58" s="58">
        <v>24</v>
      </c>
      <c r="J58" s="53">
        <f>SQRT((H58*H58)+(I58*I58))</f>
        <v>43.183445902336231</v>
      </c>
      <c r="K58" s="215">
        <f>((E58/H58)+(F58/I58))/2</f>
        <v>204.84029712163417</v>
      </c>
      <c r="L58" s="223">
        <f>E58/360</f>
        <v>20.444444444444443</v>
      </c>
      <c r="M58" s="250">
        <f>F58/360</f>
        <v>13.644444444444444</v>
      </c>
      <c r="N58" s="261">
        <f>25.4*L58/H58</f>
        <v>14.464871556793559</v>
      </c>
      <c r="O58" s="250">
        <f>25.4*(L58/H58)*(5/8)</f>
        <v>9.0405447229959748</v>
      </c>
      <c r="P58" s="186">
        <f>254/H58</f>
        <v>7.0752089136490257</v>
      </c>
      <c r="Q58" s="202">
        <f>(1/5)/0.001353831438675/N58</f>
        <v>10.212940905568027</v>
      </c>
      <c r="R58" s="255">
        <f>(1/8)/0.001353831438675/O58</f>
        <v>10.212940905568026</v>
      </c>
      <c r="S58" s="177">
        <f>(1/5)/0.001353831438675/(254/H58)</f>
        <v>20.879790295827959</v>
      </c>
      <c r="T58" s="231">
        <f>((J58^2/(Q58*(1/5/N58)))+J58)/308.4/2</f>
        <v>21.480373137754889</v>
      </c>
      <c r="U58" s="207">
        <f>(E58*0.7)/254/2</f>
        <v>10.141732283464567</v>
      </c>
      <c r="V58" s="177">
        <f>U58*10/14</f>
        <v>7.2440944881889759</v>
      </c>
      <c r="W58" s="177">
        <f>U58/2</f>
        <v>5.0708661417322833</v>
      </c>
      <c r="X58" s="210">
        <f>((SQRT($L58^2*$M58^2)/$N$396)+($Q58/$Q$396))*(100/72.5)</f>
        <v>25.258029855500265</v>
      </c>
      <c r="Y58" s="186">
        <f>(($Q58/$Q$396)-($T58/$T$396))*(100/2.6125)</f>
        <v>-26.56220167761003</v>
      </c>
      <c r="Z58" s="53">
        <f>((SQRT($L58^2*$M58^2)/$N$396)-($T58/$T$396))*(100/63.923)</f>
        <v>23.769791274740406</v>
      </c>
      <c r="AA58" s="53">
        <f>((SQRT($L58^2*$M58^2)/$N$396)+($Q58/$Q$396)-($T58/$T$396))*(100/64.8571)</f>
        <v>25.29599519787536</v>
      </c>
      <c r="AB58" s="53">
        <f>((2*SQRT($L58^2*$M58^2)/$N$396)+($Q58/$Q$396)-($T58/$T$396))*(100/136.423)</f>
        <v>24.560693813938993</v>
      </c>
      <c r="AG58" s="8"/>
      <c r="AH58" s="115"/>
      <c r="AI58" s="127"/>
      <c r="AJ58" s="236"/>
      <c r="AL58" s="8"/>
    </row>
    <row r="59" spans="2:38" ht="12.75" customHeight="1" x14ac:dyDescent="0.3">
      <c r="B59" s="48" t="s">
        <v>23</v>
      </c>
      <c r="C59" s="56" t="s">
        <v>458</v>
      </c>
      <c r="D59" s="49">
        <v>2299</v>
      </c>
      <c r="E59" s="50">
        <v>7360</v>
      </c>
      <c r="F59" s="57">
        <v>4912</v>
      </c>
      <c r="G59" s="53">
        <f>E59*F59/1000000</f>
        <v>36.152320000000003</v>
      </c>
      <c r="H59" s="52">
        <v>35.9</v>
      </c>
      <c r="I59" s="58">
        <v>24</v>
      </c>
      <c r="J59" s="53">
        <f>SQRT((H59*H59)+(I59*I59))</f>
        <v>43.183445902336231</v>
      </c>
      <c r="K59" s="215">
        <f>((E59/H59)+(F59/I59))/2</f>
        <v>204.84029712163417</v>
      </c>
      <c r="L59" s="223">
        <f>E59/360</f>
        <v>20.444444444444443</v>
      </c>
      <c r="M59" s="250">
        <f>F59/360</f>
        <v>13.644444444444444</v>
      </c>
      <c r="N59" s="261">
        <f>25.4*L59/H59</f>
        <v>14.464871556793559</v>
      </c>
      <c r="O59" s="250">
        <f>25.4*(L59/H59)*(5/8)</f>
        <v>9.0405447229959748</v>
      </c>
      <c r="P59" s="186">
        <f>254/H59</f>
        <v>7.0752089136490257</v>
      </c>
      <c r="Q59" s="202">
        <f>(1/5)/0.001353831438675/N59</f>
        <v>10.212940905568027</v>
      </c>
      <c r="R59" s="255">
        <f>(1/8)/0.001353831438675/O59</f>
        <v>10.212940905568026</v>
      </c>
      <c r="S59" s="177">
        <f>(1/5)/0.001353831438675/(254/H59)</f>
        <v>20.879790295827959</v>
      </c>
      <c r="T59" s="231">
        <f>((J59^2/(Q59*(1/5/N59)))+J59)/308.4/2</f>
        <v>21.480373137754889</v>
      </c>
      <c r="U59" s="207">
        <f>(E59*0.7)/254/2</f>
        <v>10.141732283464567</v>
      </c>
      <c r="V59" s="177">
        <f>U59*10/14</f>
        <v>7.2440944881889759</v>
      </c>
      <c r="W59" s="177">
        <f>U59/2</f>
        <v>5.0708661417322833</v>
      </c>
      <c r="X59" s="210">
        <f>((SQRT($L59^2*$M59^2)/$N$396)+($Q59/$Q$396))*(100/72.5)</f>
        <v>25.258029855500265</v>
      </c>
      <c r="Y59" s="186">
        <f>(($Q59/$Q$396)-($T59/$T$396))*(100/2.6125)</f>
        <v>-26.56220167761003</v>
      </c>
      <c r="Z59" s="53">
        <f>((SQRT($L59^2*$M59^2)/$N$396)-($T59/$T$396))*(100/63.923)</f>
        <v>23.769791274740406</v>
      </c>
      <c r="AA59" s="53">
        <f>((SQRT($L59^2*$M59^2)/$N$396)+($Q59/$Q$396)-($T59/$T$396))*(100/64.8571)</f>
        <v>25.29599519787536</v>
      </c>
      <c r="AB59" s="53">
        <f>((2*SQRT($L59^2*$M59^2)/$N$396)+($Q59/$Q$396)-($T59/$T$396))*(100/136.423)</f>
        <v>24.560693813938993</v>
      </c>
      <c r="AD59" s="123"/>
      <c r="AE59" s="124"/>
      <c r="AF59" s="125"/>
      <c r="AG59" s="125"/>
      <c r="AH59" s="125"/>
      <c r="AI59" s="148"/>
    </row>
    <row r="60" spans="2:38" ht="12.75" customHeight="1" x14ac:dyDescent="0.3">
      <c r="B60" s="150" t="s">
        <v>435</v>
      </c>
      <c r="C60" s="151" t="s">
        <v>437</v>
      </c>
      <c r="D60" s="152">
        <v>1000</v>
      </c>
      <c r="E60" s="181">
        <v>6400</v>
      </c>
      <c r="F60" s="182">
        <v>5120</v>
      </c>
      <c r="G60" s="153">
        <f>E60*F60/1000000</f>
        <v>32.768000000000001</v>
      </c>
      <c r="H60" s="154">
        <v>70</v>
      </c>
      <c r="I60" s="155">
        <v>56</v>
      </c>
      <c r="J60" s="153">
        <f>SQRT((H60*H60)+(I60*I60))</f>
        <v>89.643739324059879</v>
      </c>
      <c r="K60" s="214">
        <f>((E60/H60)+(F60/I60))/2</f>
        <v>91.428571428571431</v>
      </c>
      <c r="L60" s="222">
        <f>E60/360</f>
        <v>17.777777777777779</v>
      </c>
      <c r="M60" s="249">
        <f>F60/360</f>
        <v>14.222222222222221</v>
      </c>
      <c r="N60" s="260">
        <f>25.4*L60/H60</f>
        <v>6.450793650793651</v>
      </c>
      <c r="O60" s="249">
        <f>25.4*(L60/H60)*(5/8)</f>
        <v>4.0317460317460316</v>
      </c>
      <c r="P60" s="185">
        <f>254/H60</f>
        <v>3.6285714285714286</v>
      </c>
      <c r="Q60" s="201">
        <f>(1/5)/0.001353831438675/N60</f>
        <v>22.900884203293202</v>
      </c>
      <c r="R60" s="254">
        <f>(1/8)/0.001353831438675/O60</f>
        <v>22.900884203293202</v>
      </c>
      <c r="S60" s="176">
        <f>(1/5)/0.001353831438675/(254/H60)</f>
        <v>40.712683028076803</v>
      </c>
      <c r="T60" s="232">
        <f>((J60^2/(Q60*(1/5/N60)))+J60)/308.4/2</f>
        <v>18.494931091039369</v>
      </c>
      <c r="U60" s="226">
        <f>(E60*0.7)/254/2</f>
        <v>8.8188976377952759</v>
      </c>
      <c r="V60" s="176">
        <f>U60*10/14</f>
        <v>6.2992125984251972</v>
      </c>
      <c r="W60" s="176">
        <f>U60/2</f>
        <v>4.409448818897638</v>
      </c>
      <c r="X60" s="212">
        <f>((SQRT($L60^2*$M60^2)/$N$396)+($Q60/$Q$396))*(100/72.5)</f>
        <v>25.126687662354662</v>
      </c>
      <c r="Y60" s="188">
        <f>(($Q60/$Q$396)-($T60/$T$396))*(100/2.6125)</f>
        <v>41.206348994406106</v>
      </c>
      <c r="Z60" s="165">
        <f>((SQRT($L60^2*$M60^2)/$N$396)-($T60/$T$396))*(100/63.923)</f>
        <v>21.679907697133732</v>
      </c>
      <c r="AA60" s="165">
        <f>((SQRT($L60^2*$M60^2)/$N$396)+($Q60/$Q$396)-($T60/$T$396))*(100/64.8571)</f>
        <v>25.557581066625534</v>
      </c>
      <c r="AB60" s="165">
        <f>((2*SQRT($L60^2*$M60^2)/$N$396)+($Q60/$Q$396)-($T60/$T$396))*(100/136.423)</f>
        <v>23.511648294236252</v>
      </c>
      <c r="AD60" s="123"/>
      <c r="AE60" s="124"/>
      <c r="AF60" s="125"/>
      <c r="AG60" s="125"/>
      <c r="AH60" s="125"/>
      <c r="AI60" s="148"/>
    </row>
    <row r="61" spans="2:38" ht="12.75" customHeight="1" x14ac:dyDescent="0.3">
      <c r="B61" s="48" t="s">
        <v>290</v>
      </c>
      <c r="C61" s="56" t="s">
        <v>292</v>
      </c>
      <c r="D61" s="49">
        <v>29995</v>
      </c>
      <c r="E61" s="50">
        <v>6726</v>
      </c>
      <c r="F61" s="57">
        <v>5040</v>
      </c>
      <c r="G61" s="53">
        <f>E61*F61/1000000</f>
        <v>33.899039999999999</v>
      </c>
      <c r="H61" s="52">
        <v>48</v>
      </c>
      <c r="I61" s="58">
        <v>36</v>
      </c>
      <c r="J61" s="53">
        <f>SQRT((H61*H61)+(I61*I61))</f>
        <v>60</v>
      </c>
      <c r="K61" s="215">
        <f>((E61/H61)+(F61/I61))/2</f>
        <v>140.0625</v>
      </c>
      <c r="L61" s="223">
        <f>E61/360</f>
        <v>18.683333333333334</v>
      </c>
      <c r="M61" s="250">
        <f>F61/360</f>
        <v>14</v>
      </c>
      <c r="N61" s="261">
        <f>25.4*L61/H61</f>
        <v>9.8865972222222229</v>
      </c>
      <c r="O61" s="250">
        <f>25.4*(L61/H61)*(5/8)</f>
        <v>6.1791232638888882</v>
      </c>
      <c r="P61" s="186">
        <f>254/H61</f>
        <v>5.291666666666667</v>
      </c>
      <c r="Q61" s="202">
        <f>(1/5)/0.001353831438675/N61</f>
        <v>14.942338106392404</v>
      </c>
      <c r="R61" s="255">
        <f>(1/8)/0.001353831438675/O61</f>
        <v>14.942338106392404</v>
      </c>
      <c r="S61" s="177">
        <f>(1/5)/0.001353831438675/(254/H61)</f>
        <v>27.917268362109809</v>
      </c>
      <c r="T61" s="231">
        <f>((J61^2/(Q61*(1/5/N61)))+J61)/308.4/2</f>
        <v>19.406126869834708</v>
      </c>
      <c r="U61" s="207">
        <f>(E61*0.7)/254/2</f>
        <v>9.2681102362204726</v>
      </c>
      <c r="V61" s="177">
        <f>U61*10/14</f>
        <v>6.6200787401574805</v>
      </c>
      <c r="W61" s="177">
        <f>U61/2</f>
        <v>4.6340551181102363</v>
      </c>
      <c r="X61" s="210">
        <f>((SQRT($L61^2*$M61^2)/$N$396)+($Q61/$Q$396))*(100/72.5)</f>
        <v>24.562013774397975</v>
      </c>
      <c r="Y61" s="186">
        <f>(($Q61/$Q$396)-($T61/$T$396))*(100/2.6125)</f>
        <v>1.9634899035596896</v>
      </c>
      <c r="Z61" s="53">
        <f>((SQRT($L61^2*$M61^2)/$N$396)-($T61/$T$396))*(100/63.923)</f>
        <v>22.390358420874168</v>
      </c>
      <c r="AA61" s="53">
        <f>((SQRT($L61^2*$M61^2)/$N$396)+($Q61/$Q$396)-($T61/$T$396))*(100/64.8571)</f>
        <v>24.801714055627233</v>
      </c>
      <c r="AB61" s="53">
        <f>((2*SQRT($L61^2*$M61^2)/$N$396)+($Q61/$Q$396)-($T61/$T$396))*(100/136.423)</f>
        <v>23.544452768091837</v>
      </c>
      <c r="AD61" s="123"/>
      <c r="AE61" s="124"/>
      <c r="AF61" s="125"/>
      <c r="AG61" s="125"/>
      <c r="AH61" s="125"/>
    </row>
    <row r="62" spans="2:38" ht="12.75" customHeight="1" x14ac:dyDescent="0.3">
      <c r="B62" s="48" t="s">
        <v>89</v>
      </c>
      <c r="C62" s="56" t="s">
        <v>373</v>
      </c>
      <c r="D62" s="49">
        <v>17990</v>
      </c>
      <c r="E62" s="50">
        <v>6726</v>
      </c>
      <c r="F62" s="57">
        <v>5040</v>
      </c>
      <c r="G62" s="53">
        <f>E62*F62/1000000</f>
        <v>33.899039999999999</v>
      </c>
      <c r="H62" s="52">
        <v>48</v>
      </c>
      <c r="I62" s="58">
        <v>36</v>
      </c>
      <c r="J62" s="53">
        <f>SQRT((H62*H62)+(I62*I62))</f>
        <v>60</v>
      </c>
      <c r="K62" s="215">
        <f>((E62/H62)+(F62/I62))/2</f>
        <v>140.0625</v>
      </c>
      <c r="L62" s="223">
        <f>E62/360</f>
        <v>18.683333333333334</v>
      </c>
      <c r="M62" s="250">
        <f>F62/360</f>
        <v>14</v>
      </c>
      <c r="N62" s="261">
        <f>25.4*L62/H62</f>
        <v>9.8865972222222229</v>
      </c>
      <c r="O62" s="250">
        <f>25.4*(L62/H62)*(5/8)</f>
        <v>6.1791232638888882</v>
      </c>
      <c r="P62" s="186">
        <f>254/H62</f>
        <v>5.291666666666667</v>
      </c>
      <c r="Q62" s="202">
        <f>(1/5)/0.001353831438675/N62</f>
        <v>14.942338106392404</v>
      </c>
      <c r="R62" s="255">
        <f>(1/8)/0.001353831438675/O62</f>
        <v>14.942338106392404</v>
      </c>
      <c r="S62" s="177">
        <f>(1/5)/0.001353831438675/(254/H62)</f>
        <v>27.917268362109809</v>
      </c>
      <c r="T62" s="231">
        <f>((J62^2/(Q62*(1/5/N62)))+J62)/308.4/2</f>
        <v>19.406126869834708</v>
      </c>
      <c r="U62" s="207">
        <f>(E62*0.7)/254/2</f>
        <v>9.2681102362204726</v>
      </c>
      <c r="V62" s="177">
        <f>U62*10/14</f>
        <v>6.6200787401574805</v>
      </c>
      <c r="W62" s="177">
        <f>U62/2</f>
        <v>4.6340551181102363</v>
      </c>
      <c r="X62" s="210">
        <f>((SQRT($L62^2*$M62^2)/$N$396)+($Q62/$Q$396))*(100/72.5)</f>
        <v>24.562013774397975</v>
      </c>
      <c r="Y62" s="186">
        <f>(($Q62/$Q$396)-($T62/$T$396))*(100/2.6125)</f>
        <v>1.9634899035596896</v>
      </c>
      <c r="Z62" s="53">
        <f>((SQRT($L62^2*$M62^2)/$N$396)-($T62/$T$396))*(100/63.923)</f>
        <v>22.390358420874168</v>
      </c>
      <c r="AA62" s="53">
        <f>((SQRT($L62^2*$M62^2)/$N$396)+($Q62/$Q$396)-($T62/$T$396))*(100/64.8571)</f>
        <v>24.801714055627233</v>
      </c>
      <c r="AB62" s="53">
        <f>((2*SQRT($L62^2*$M62^2)/$N$396)+($Q62/$Q$396)-($T62/$T$396))*(100/136.423)</f>
        <v>23.544452768091837</v>
      </c>
      <c r="AD62" s="123"/>
      <c r="AE62" s="124"/>
      <c r="AF62" s="125"/>
      <c r="AG62" s="125"/>
      <c r="AH62" s="125"/>
      <c r="AI62" s="148"/>
    </row>
    <row r="63" spans="2:38" ht="12.75" customHeight="1" x14ac:dyDescent="0.3">
      <c r="B63" s="48" t="s">
        <v>23</v>
      </c>
      <c r="C63" s="56" t="s">
        <v>576</v>
      </c>
      <c r="D63" s="49">
        <v>2498</v>
      </c>
      <c r="E63" s="50">
        <v>7008</v>
      </c>
      <c r="F63" s="57">
        <v>4672</v>
      </c>
      <c r="G63" s="53">
        <f>E63*F63/1000000</f>
        <v>32.741376000000002</v>
      </c>
      <c r="H63" s="52">
        <v>35.6</v>
      </c>
      <c r="I63" s="58">
        <v>23.8</v>
      </c>
      <c r="J63" s="53">
        <f>SQRT((H63*H63)+(I63*I63))</f>
        <v>42.822891074751134</v>
      </c>
      <c r="K63" s="215">
        <f>((E63/H63)+(F63/I63))/2</f>
        <v>196.57822679633648</v>
      </c>
      <c r="L63" s="223">
        <f>E63/360</f>
        <v>19.466666666666665</v>
      </c>
      <c r="M63" s="250">
        <f>F63/360</f>
        <v>12.977777777777778</v>
      </c>
      <c r="N63" s="261">
        <f>25.4*L63/H63</f>
        <v>13.889138576779024</v>
      </c>
      <c r="O63" s="250">
        <f>25.4*(L63/H63)*(5/8)</f>
        <v>8.6807116104868882</v>
      </c>
      <c r="P63" s="186">
        <f>254/H63</f>
        <v>7.1348314606741567</v>
      </c>
      <c r="Q63" s="202">
        <f>(1/5)/0.001353831438675/N63</f>
        <v>10.636288031796976</v>
      </c>
      <c r="R63" s="255">
        <f>(1/8)/0.001353831438675/O63</f>
        <v>10.636288031796976</v>
      </c>
      <c r="S63" s="177">
        <f>(1/5)/0.001353831438675/(254/H63)</f>
        <v>20.705307368564778</v>
      </c>
      <c r="T63" s="231">
        <f>((J63^2/(Q63*(1/5/N63)))+J63)/308.4/2</f>
        <v>19.481094363739917</v>
      </c>
      <c r="U63" s="207">
        <f>(E63*0.7)/254/2</f>
        <v>9.6566929133858252</v>
      </c>
      <c r="V63" s="177">
        <f>U63*10/14</f>
        <v>6.8976377952755898</v>
      </c>
      <c r="W63" s="177">
        <f>U63/2</f>
        <v>4.8283464566929126</v>
      </c>
      <c r="X63" s="210">
        <f>((SQRT($L63^2*$M63^2)/$N$396)+($Q63/$Q$396))*(100/72.5)</f>
        <v>23.101954641272837</v>
      </c>
      <c r="Y63" s="186">
        <f>(($Q63/$Q$396)-($T63/$T$396))*(100/2.6125)</f>
        <v>-17.849515107241995</v>
      </c>
      <c r="Z63" s="53">
        <f>((SQRT($L63^2*$M63^2)/$N$396)-($T63/$T$396))*(100/63.923)</f>
        <v>21.523329441747915</v>
      </c>
      <c r="AA63" s="53">
        <f>((SQRT($L63^2*$M63^2)/$N$396)+($Q63/$Q$396)-($T63/$T$396))*(100/64.8571)</f>
        <v>23.15934293376872</v>
      </c>
      <c r="AB63" s="53">
        <f>((2*SQRT($L63^2*$M63^2)/$N$396)+($Q63/$Q$396)-($T63/$T$396))*(100/136.423)</f>
        <v>22.362266622176115</v>
      </c>
      <c r="AD63" s="123"/>
      <c r="AE63" s="124"/>
      <c r="AF63" s="125"/>
      <c r="AG63" s="125"/>
      <c r="AH63" s="125"/>
      <c r="AI63" s="148"/>
    </row>
    <row r="64" spans="2:38" ht="12" customHeight="1" x14ac:dyDescent="0.3">
      <c r="B64" s="48" t="s">
        <v>267</v>
      </c>
      <c r="C64" s="56" t="s">
        <v>433</v>
      </c>
      <c r="D64" s="49">
        <v>2299</v>
      </c>
      <c r="E64" s="62">
        <v>7056</v>
      </c>
      <c r="F64" s="63">
        <v>4704</v>
      </c>
      <c r="G64" s="64">
        <f>E64*F64/1000000</f>
        <v>33.191423999999998</v>
      </c>
      <c r="H64" s="52">
        <v>24</v>
      </c>
      <c r="I64" s="58">
        <v>16</v>
      </c>
      <c r="J64" s="53">
        <f>SQRT((H64*H64)+(I64*I64))</f>
        <v>28.844410203711913</v>
      </c>
      <c r="K64" s="216">
        <f>((E64/H64)+(F64/I64))/2</f>
        <v>294</v>
      </c>
      <c r="L64" s="223">
        <f>E64/360</f>
        <v>19.600000000000001</v>
      </c>
      <c r="M64" s="250">
        <f>F64/360</f>
        <v>13.066666666666666</v>
      </c>
      <c r="N64" s="261">
        <f>25.4*L64/H64</f>
        <v>20.743333333333336</v>
      </c>
      <c r="O64" s="250">
        <f>25.4*(L64/H64)*(5/8)</f>
        <v>12.964583333333335</v>
      </c>
      <c r="P64" s="186">
        <f>254/H64</f>
        <v>10.583333333333334</v>
      </c>
      <c r="Q64" s="202">
        <f>(1/5)/0.001353831438675/N64</f>
        <v>7.1217521331912765</v>
      </c>
      <c r="R64" s="255">
        <f>(1/8)/0.001353831438675/O64</f>
        <v>7.1217521331912756</v>
      </c>
      <c r="S64" s="177">
        <f>(1/5)/0.001353831438675/(254/H64)</f>
        <v>13.958634181054904</v>
      </c>
      <c r="T64" s="231">
        <f>((J64^2/(Q64*(1/5/N64)))+J64)/308.4/2</f>
        <v>19.691250046100741</v>
      </c>
      <c r="U64" s="207">
        <f>(E64*0.7)/254/2</f>
        <v>9.7228346456692911</v>
      </c>
      <c r="V64" s="177">
        <f>U64*10/14</f>
        <v>6.9448818897637796</v>
      </c>
      <c r="W64" s="177">
        <f>U64/2</f>
        <v>4.8614173228346456</v>
      </c>
      <c r="X64" s="210">
        <f>((SQRT($L64^2*$M64^2)/$N$396)+($Q64/$Q$396))*(100/72.5)</f>
        <v>22.820345715938174</v>
      </c>
      <c r="Y64" s="186">
        <f>(($Q64/$Q$396)-($T64/$T$396))*(100/2.6125)</f>
        <v>-34.526519521646769</v>
      </c>
      <c r="Z64" s="53">
        <f>((SQRT($L64^2*$M64^2)/$N$396)-($T64/$T$396))*(100/63.923)</f>
        <v>21.827177197283138</v>
      </c>
      <c r="AA64" s="53">
        <f>((SQRT($L64^2*$M64^2)/$N$396)+($Q64/$Q$396)-($T64/$T$396))*(100/64.8571)</f>
        <v>22.815799504889558</v>
      </c>
      <c r="AB64" s="53">
        <f>((2*SQRT($L64^2*$M64^2)/$N$396)+($Q64/$Q$396)-($T64/$T$396))*(100/136.423)</f>
        <v>22.354982022001035</v>
      </c>
      <c r="AD64" s="123"/>
      <c r="AE64" s="124"/>
      <c r="AF64" s="125"/>
      <c r="AG64" s="125"/>
      <c r="AH64" s="125"/>
      <c r="AI64" s="148"/>
    </row>
    <row r="65" spans="2:38" ht="12.75" customHeight="1" x14ac:dyDescent="0.3">
      <c r="B65" s="48" t="s">
        <v>21</v>
      </c>
      <c r="C65" s="56" t="s">
        <v>556</v>
      </c>
      <c r="D65" s="49">
        <v>849</v>
      </c>
      <c r="E65" s="50">
        <v>6960</v>
      </c>
      <c r="F65" s="57">
        <v>4640</v>
      </c>
      <c r="G65" s="53">
        <f>E65*F65/1000000</f>
        <v>32.294400000000003</v>
      </c>
      <c r="H65" s="52">
        <v>22.2</v>
      </c>
      <c r="I65" s="58">
        <v>14.8</v>
      </c>
      <c r="J65" s="53">
        <f>SQRT((H65*H65)+(I65*I65))</f>
        <v>26.681079438433521</v>
      </c>
      <c r="K65" s="215">
        <f>((E65/H65)+(F65/I65))/2</f>
        <v>313.51351351351354</v>
      </c>
      <c r="L65" s="223">
        <f>E65/360</f>
        <v>19.333333333333332</v>
      </c>
      <c r="M65" s="250">
        <f>F65/360</f>
        <v>12.888888888888889</v>
      </c>
      <c r="N65" s="261">
        <f>25.4*L65/H65</f>
        <v>22.120120120120117</v>
      </c>
      <c r="O65" s="250">
        <f>25.4*(L65/H65)*(5/8)</f>
        <v>13.825075075075075</v>
      </c>
      <c r="P65" s="186">
        <f>254/H65</f>
        <v>11.441441441441441</v>
      </c>
      <c r="Q65" s="202">
        <f>(1/5)/0.001353831438675/N65</f>
        <v>6.6784844573150632</v>
      </c>
      <c r="R65" s="255">
        <f>(1/8)/0.001353831438675/O65</f>
        <v>6.6784844573150615</v>
      </c>
      <c r="S65" s="177">
        <f>(1/5)/0.001353831438675/(254/H65)</f>
        <v>12.911736617475787</v>
      </c>
      <c r="T65" s="231">
        <f>((J65^2/(Q65*(1/5/N65)))+J65)/308.4/2</f>
        <v>19.156835231583475</v>
      </c>
      <c r="U65" s="207">
        <f>(E65*0.7)/254/2</f>
        <v>9.5905511811023629</v>
      </c>
      <c r="V65" s="177">
        <f>U65*10/14</f>
        <v>6.8503937007874018</v>
      </c>
      <c r="W65" s="177">
        <f>U65/2</f>
        <v>4.7952755905511815</v>
      </c>
      <c r="X65" s="210">
        <f>((SQRT($L65^2*$M65^2)/$N$396)+($Q65/$Q$396))*(100/72.5)</f>
        <v>22.16255990739403</v>
      </c>
      <c r="Y65" s="186">
        <f>(($Q65/$Q$396)-($T65/$T$396))*(100/2.6125)</f>
        <v>-34.724932368109748</v>
      </c>
      <c r="Z65" s="53">
        <f>((SQRT($L65^2*$M65^2)/$N$396)-($T65/$T$396))*(100/63.923)</f>
        <v>21.237592182115954</v>
      </c>
      <c r="AA65" s="53">
        <f>((SQRT($L65^2*$M65^2)/$N$396)+($Q65/$Q$396)-($T65/$T$396))*(100/64.8571)</f>
        <v>22.153606255381277</v>
      </c>
      <c r="AB65" s="53">
        <f>((2*SQRT($L65^2*$M65^2)/$N$396)+($Q65/$Q$396)-($T65/$T$396))*(100/136.423)</f>
        <v>21.729152696711441</v>
      </c>
      <c r="AD65" s="123"/>
      <c r="AE65" s="124"/>
      <c r="AF65" s="125"/>
      <c r="AG65" s="125"/>
      <c r="AH65" s="125"/>
      <c r="AI65" s="148"/>
    </row>
    <row r="66" spans="2:38" ht="12.75" customHeight="1" x14ac:dyDescent="0.3">
      <c r="B66" s="48" t="s">
        <v>21</v>
      </c>
      <c r="C66" s="56" t="s">
        <v>511</v>
      </c>
      <c r="D66" s="49">
        <v>3499</v>
      </c>
      <c r="E66" s="50">
        <v>6720</v>
      </c>
      <c r="F66" s="57">
        <v>4480</v>
      </c>
      <c r="G66" s="53">
        <f>E66*F66/1000000</f>
        <v>30.105599999999999</v>
      </c>
      <c r="H66" s="52">
        <v>36</v>
      </c>
      <c r="I66" s="58">
        <v>24</v>
      </c>
      <c r="J66" s="53">
        <f>SQRT((H66*H66)+(I66*I66))</f>
        <v>43.266615305567875</v>
      </c>
      <c r="K66" s="215">
        <f>((E66/H66)+(F66/I66))/2</f>
        <v>186.66666666666666</v>
      </c>
      <c r="L66" s="223">
        <f>E66/360</f>
        <v>18.666666666666668</v>
      </c>
      <c r="M66" s="250">
        <f>F66/360</f>
        <v>12.444444444444445</v>
      </c>
      <c r="N66" s="261">
        <f>25.4*L66/H66</f>
        <v>13.170370370370371</v>
      </c>
      <c r="O66" s="250">
        <f>25.4*(L66/H66)*(5/8)</f>
        <v>8.231481481481481</v>
      </c>
      <c r="P66" s="186">
        <f>254/H66</f>
        <v>7.0555555555555554</v>
      </c>
      <c r="Q66" s="202">
        <f>(1/5)/0.001353831438675/N66</f>
        <v>11.216759609776261</v>
      </c>
      <c r="R66" s="255">
        <f>(1/8)/0.001353831438675/O66</f>
        <v>11.216759609776261</v>
      </c>
      <c r="S66" s="177">
        <f>(1/5)/0.001353831438675/(254/H66)</f>
        <v>20.937951271582357</v>
      </c>
      <c r="T66" s="231">
        <f>((J66^2/(Q66*(1/5/N66)))+J66)/308.4/2</f>
        <v>17.88827429348699</v>
      </c>
      <c r="U66" s="207">
        <f>(E66*0.7)/254/2</f>
        <v>9.2598425196850389</v>
      </c>
      <c r="V66" s="177">
        <f>U66*10/14</f>
        <v>6.6141732283464565</v>
      </c>
      <c r="W66" s="177">
        <f>U66/2</f>
        <v>4.6299212598425195</v>
      </c>
      <c r="X66" s="210">
        <f>((SQRT($L66^2*$M66^2)/$N$396)+($Q66/$Q$396))*(100/72.5)</f>
        <v>21.477330606063951</v>
      </c>
      <c r="Y66" s="186">
        <f>(($Q66/$Q$396)-($T66/$T$396))*(100/2.6125)</f>
        <v>-9.8035442235734394</v>
      </c>
      <c r="Z66" s="53">
        <f>((SQRT($L66^2*$M66^2)/$N$396)-($T66/$T$396))*(100/63.923)</f>
        <v>19.794044273307371</v>
      </c>
      <c r="AA66" s="53">
        <f>((SQRT($L66^2*$M66^2)/$N$396)+($Q66/$Q$396)-($T66/$T$396))*(100/64.8571)</f>
        <v>21.561166022981119</v>
      </c>
      <c r="AB66" s="53">
        <f>((2*SQRT($L66^2*$M66^2)/$N$396)+($Q66/$Q$396)-($T66/$T$396))*(100/136.423)</f>
        <v>20.688602076059485</v>
      </c>
      <c r="AD66" s="123"/>
      <c r="AE66" s="124"/>
      <c r="AF66" s="125"/>
      <c r="AG66" s="125"/>
      <c r="AH66" s="125"/>
      <c r="AI66" s="148"/>
    </row>
    <row r="67" spans="2:38" ht="12.75" customHeight="1" x14ac:dyDescent="0.3">
      <c r="B67" s="48" t="s">
        <v>290</v>
      </c>
      <c r="C67" s="56" t="s">
        <v>291</v>
      </c>
      <c r="D67" s="49">
        <v>20995</v>
      </c>
      <c r="E67" s="50">
        <v>6144</v>
      </c>
      <c r="F67" s="57">
        <v>4622</v>
      </c>
      <c r="G67" s="53">
        <f>E67*F67/1000000</f>
        <v>28.397568</v>
      </c>
      <c r="H67" s="52">
        <v>44</v>
      </c>
      <c r="I67" s="58">
        <v>33</v>
      </c>
      <c r="J67" s="53">
        <f>SQRT((H67*H67)+(I67*I67))</f>
        <v>55</v>
      </c>
      <c r="K67" s="215">
        <f>((E67/H67)+(F67/I67))/2</f>
        <v>139.84848484848484</v>
      </c>
      <c r="L67" s="223">
        <f>E67/360</f>
        <v>17.066666666666666</v>
      </c>
      <c r="M67" s="250">
        <f>F67/360</f>
        <v>12.838888888888889</v>
      </c>
      <c r="N67" s="261">
        <f>25.4*L67/H67</f>
        <v>9.8521212121212116</v>
      </c>
      <c r="O67" s="250">
        <f>25.4*(L67/H67)*(5/8)</f>
        <v>6.1575757575757573</v>
      </c>
      <c r="P67" s="186">
        <f>254/H67</f>
        <v>5.7727272727272725</v>
      </c>
      <c r="Q67" s="202">
        <f>(1/5)/0.001353831438675/N67</f>
        <v>14.994626561680073</v>
      </c>
      <c r="R67" s="255">
        <f>(1/8)/0.001353831438675/O67</f>
        <v>14.994626561680072</v>
      </c>
      <c r="S67" s="177">
        <f>(1/5)/0.001353831438675/(254/H67)</f>
        <v>25.590829331933993</v>
      </c>
      <c r="T67" s="231">
        <f>((J67^2/(Q67*(1/5/N67)))+J67)/308.4/2</f>
        <v>16.201008797358703</v>
      </c>
      <c r="U67" s="207">
        <f>(E67*0.7)/254/2</f>
        <v>8.4661417322834627</v>
      </c>
      <c r="V67" s="177">
        <f>U67*10/14</f>
        <v>6.0472440944881871</v>
      </c>
      <c r="W67" s="177">
        <f>U67/2</f>
        <v>4.2330708661417313</v>
      </c>
      <c r="X67" s="210">
        <f>((SQRT($L67^2*$M67^2)/$N$396)+($Q67/$Q$396))*(100/72.5)</f>
        <v>20.981306493061581</v>
      </c>
      <c r="Y67" s="186">
        <f>(($Q67/$Q$396)-($T67/$T$396))*(100/2.6125)</f>
        <v>13.085987644216759</v>
      </c>
      <c r="Z67" s="53">
        <f>((SQRT($L67^2*$M67^2)/$N$396)-($T67/$T$396))*(100/63.923)</f>
        <v>18.764360262925859</v>
      </c>
      <c r="AA67" s="53">
        <f>((SQRT($L67^2*$M67^2)/$N$396)+($Q67/$Q$396)-($T67/$T$396))*(100/64.8571)</f>
        <v>21.237505720688176</v>
      </c>
      <c r="AB67" s="53">
        <f>((2*SQRT($L67^2*$M67^2)/$N$396)+($Q67/$Q$396)-($T67/$T$396))*(100/136.423)</f>
        <v>19.942523781429625</v>
      </c>
      <c r="AJ67" s="126"/>
      <c r="AK67" s="128"/>
      <c r="AL67" s="114"/>
    </row>
    <row r="68" spans="2:38" ht="12.75" customHeight="1" x14ac:dyDescent="0.3">
      <c r="B68" s="48" t="s">
        <v>263</v>
      </c>
      <c r="C68" s="56" t="s">
        <v>469</v>
      </c>
      <c r="D68" s="49">
        <v>1499</v>
      </c>
      <c r="E68" s="50">
        <v>6480</v>
      </c>
      <c r="F68" s="57">
        <v>4320</v>
      </c>
      <c r="G68" s="53">
        <f>E68*F68/1000000</f>
        <v>27.993600000000001</v>
      </c>
      <c r="H68" s="52">
        <v>23.5</v>
      </c>
      <c r="I68" s="58">
        <v>15.7</v>
      </c>
      <c r="J68" s="53">
        <f>SQRT((H68*H68)+(I68*I68))</f>
        <v>28.261988606607286</v>
      </c>
      <c r="K68" s="215">
        <f>((E68/H68)+(F68/I68))/2</f>
        <v>275.45195825992687</v>
      </c>
      <c r="L68" s="223">
        <f>E68/360</f>
        <v>18</v>
      </c>
      <c r="M68" s="250">
        <f>F68/360</f>
        <v>12</v>
      </c>
      <c r="N68" s="261">
        <f>25.4*L68/H68</f>
        <v>19.455319148936169</v>
      </c>
      <c r="O68" s="250">
        <f>25.4*(L68/H68)*(5/8)</f>
        <v>12.159574468085106</v>
      </c>
      <c r="P68" s="186">
        <f>254/H68</f>
        <v>10.808510638297872</v>
      </c>
      <c r="Q68" s="202">
        <f>(1/5)/0.001353831438675/N68</f>
        <v>7.593238501268293</v>
      </c>
      <c r="R68" s="255">
        <f>(1/8)/0.001353831438675/O68</f>
        <v>7.5932385012682921</v>
      </c>
      <c r="S68" s="177">
        <f>(1/5)/0.001353831438675/(254/H68)</f>
        <v>13.667829302282929</v>
      </c>
      <c r="T68" s="231">
        <f>((J68^2/(Q68*(1/5/N68)))+J68)/308.4/2</f>
        <v>16.635667757048456</v>
      </c>
      <c r="U68" s="207">
        <f>(E68*0.7)/254/2</f>
        <v>8.9291338582677167</v>
      </c>
      <c r="V68" s="177">
        <f>U68*10/14</f>
        <v>6.377952755905512</v>
      </c>
      <c r="W68" s="177">
        <f>U68/2</f>
        <v>4.4645669291338583</v>
      </c>
      <c r="X68" s="210">
        <f>((SQRT($L68^2*$M68^2)/$N$396)+($Q68/$Q$396))*(100/72.5)</f>
        <v>19.506354877450153</v>
      </c>
      <c r="Y68" s="186">
        <f>(($Q68/$Q$396)-($T68/$T$396))*(100/2.6125)</f>
        <v>-22.007836160462432</v>
      </c>
      <c r="Z68" s="53">
        <f>((SQRT($L68^2*$M68^2)/$N$396)-($T68/$T$396))*(100/63.923)</f>
        <v>18.40511075756168</v>
      </c>
      <c r="AA68" s="53">
        <f>((SQRT($L68^2*$M68^2)/$N$396)+($Q68/$Q$396)-($T68/$T$396))*(100/64.8571)</f>
        <v>19.529281694691431</v>
      </c>
      <c r="AB68" s="53">
        <f>((2*SQRT($L68^2*$M68^2)/$N$396)+($Q68/$Q$396)-($T68/$T$396))*(100/136.423)</f>
        <v>18.990350773482117</v>
      </c>
    </row>
    <row r="69" spans="2:38" ht="12.75" customHeight="1" x14ac:dyDescent="0.3">
      <c r="B69" s="48" t="s">
        <v>21</v>
      </c>
      <c r="C69" s="56" t="s">
        <v>520</v>
      </c>
      <c r="D69" s="49">
        <v>1999</v>
      </c>
      <c r="E69" s="50">
        <v>6240</v>
      </c>
      <c r="F69" s="57">
        <v>4160</v>
      </c>
      <c r="G69" s="53">
        <f>E69*F69/1000000</f>
        <v>25.958400000000001</v>
      </c>
      <c r="H69" s="52">
        <v>35.9</v>
      </c>
      <c r="I69" s="58">
        <v>24</v>
      </c>
      <c r="J69" s="53">
        <f>SQRT((H69*H69)+(I69*I69))</f>
        <v>43.183445902336231</v>
      </c>
      <c r="K69" s="215">
        <f>((E69/H69)+(F69/I69))/2</f>
        <v>173.57474466109565</v>
      </c>
      <c r="L69" s="223">
        <f>E69/360</f>
        <v>17.333333333333332</v>
      </c>
      <c r="M69" s="250">
        <f>F69/360</f>
        <v>11.555555555555555</v>
      </c>
      <c r="N69" s="261">
        <f>25.4*L69/H69</f>
        <v>12.263695450324976</v>
      </c>
      <c r="O69" s="250">
        <f>25.4*(L69/H69)*(5/8)</f>
        <v>7.6648096564531096</v>
      </c>
      <c r="P69" s="186">
        <f>254/H69</f>
        <v>7.0752089136490257</v>
      </c>
      <c r="Q69" s="202">
        <f>(1/5)/0.001353831438675/N69</f>
        <v>12.046032862977672</v>
      </c>
      <c r="R69" s="255">
        <f>(1/8)/0.001353831438675/O69</f>
        <v>12.04603286297767</v>
      </c>
      <c r="S69" s="177">
        <f>(1/5)/0.001353831438675/(254/H69)</f>
        <v>20.879790295827959</v>
      </c>
      <c r="T69" s="231">
        <f>((J69^2/(Q69*(1/5/N69)))+J69)/308.4/2</f>
        <v>15.459973877722929</v>
      </c>
      <c r="U69" s="207">
        <f>(E69*0.7)/254/2</f>
        <v>8.5984251968503944</v>
      </c>
      <c r="V69" s="177">
        <f>U69*10/14</f>
        <v>6.1417322834645676</v>
      </c>
      <c r="W69" s="177">
        <f>U69/2</f>
        <v>4.2992125984251972</v>
      </c>
      <c r="X69" s="210">
        <f>((SQRT($L69^2*$M69^2)/$N$396)+($Q69/$Q$396))*(100/72.5)</f>
        <v>18.907346393232423</v>
      </c>
      <c r="Y69" s="186">
        <f>(($Q69/$Q$396)-($T69/$T$396))*(100/2.6125)</f>
        <v>2.2099030959855517</v>
      </c>
      <c r="Z69" s="53">
        <f>((SQRT($L69^2*$M69^2)/$N$396)-($T69/$T$396))*(100/63.923)</f>
        <v>17.062330744566054</v>
      </c>
      <c r="AA69" s="53">
        <f>((SQRT($L69^2*$M69^2)/$N$396)+($Q69/$Q$396)-($T69/$T$396))*(100/64.8571)</f>
        <v>19.02051859806026</v>
      </c>
      <c r="AB69" s="53">
        <f>((2*SQRT($L69^2*$M69^2)/$N$396)+($Q69/$Q$396)-($T69/$T$396))*(100/136.423)</f>
        <v>18.042837217289215</v>
      </c>
    </row>
    <row r="70" spans="2:38" ht="12.75" customHeight="1" x14ac:dyDescent="0.3">
      <c r="B70" s="48" t="s">
        <v>36</v>
      </c>
      <c r="C70" s="59" t="s">
        <v>594</v>
      </c>
      <c r="D70" s="49">
        <v>1499</v>
      </c>
      <c r="E70" s="50">
        <v>6240</v>
      </c>
      <c r="F70" s="57">
        <v>4160</v>
      </c>
      <c r="G70" s="53">
        <f>E70*F70/1000000</f>
        <v>25.958400000000001</v>
      </c>
      <c r="H70" s="52">
        <v>23.5</v>
      </c>
      <c r="I70" s="58">
        <v>15.6</v>
      </c>
      <c r="J70" s="53">
        <f>SQRT((H70*H70)+(I70*I70))</f>
        <v>28.206559520792322</v>
      </c>
      <c r="K70" s="215">
        <f>((E70/H70)+(F70/I70))/2</f>
        <v>266.09929078014181</v>
      </c>
      <c r="L70" s="223">
        <f>E70/360</f>
        <v>17.333333333333332</v>
      </c>
      <c r="M70" s="250">
        <f>F70/360</f>
        <v>11.555555555555555</v>
      </c>
      <c r="N70" s="261">
        <f>25.4*L70/H70</f>
        <v>18.734751773049641</v>
      </c>
      <c r="O70" s="250">
        <f>25.4*(L70/H70)*(5/8)</f>
        <v>11.709219858156029</v>
      </c>
      <c r="P70" s="186">
        <f>254/H70</f>
        <v>10.808510638297872</v>
      </c>
      <c r="Q70" s="202">
        <f>(1/5)/0.001353831438675/N70</f>
        <v>7.8852861359324598</v>
      </c>
      <c r="R70" s="255">
        <f>(1/8)/0.001353831438675/O70</f>
        <v>7.8852861359324571</v>
      </c>
      <c r="S70" s="177">
        <f>(1/5)/0.001353831438675/(254/H70)</f>
        <v>13.667829302282929</v>
      </c>
      <c r="T70" s="231">
        <f>((J70^2/(Q70*(1/5/N70)))+J70)/308.4/2</f>
        <v>15.369173519581317</v>
      </c>
      <c r="U70" s="207">
        <f>(E70*0.7)/254/2</f>
        <v>8.5984251968503944</v>
      </c>
      <c r="V70" s="177">
        <f>U70*10/14</f>
        <v>6.1417322834645676</v>
      </c>
      <c r="W70" s="177">
        <f>U70/2</f>
        <v>4.2992125984251972</v>
      </c>
      <c r="X70" s="210">
        <f>((SQRT($L70^2*$M70^2)/$N$396)+($Q70/$Q$396))*(100/72.5)</f>
        <v>18.226351358592581</v>
      </c>
      <c r="Y70" s="186">
        <f>(($Q70/$Q$396)-($T70/$T$396))*(100/2.6125)</f>
        <v>-16.380153826340859</v>
      </c>
      <c r="Z70" s="53">
        <f>((SQRT($L70^2*$M70^2)/$N$396)-($T70/$T$396))*(100/63.923)</f>
        <v>17.074933662167084</v>
      </c>
      <c r="AA70" s="53">
        <f>((SQRT($L70^2*$M70^2)/$N$396)+($Q70/$Q$396)-($T70/$T$396))*(100/64.8571)</f>
        <v>18.271695050452095</v>
      </c>
      <c r="AB70" s="53">
        <f>((2*SQRT($L70^2*$M70^2)/$N$396)+($Q70/$Q$396)-($T70/$T$396))*(100/136.423)</f>
        <v>17.686837688547158</v>
      </c>
      <c r="AD70" s="39"/>
    </row>
    <row r="71" spans="2:38" ht="12.75" customHeight="1" x14ac:dyDescent="0.3">
      <c r="B71" s="48" t="s">
        <v>23</v>
      </c>
      <c r="C71" s="56" t="s">
        <v>590</v>
      </c>
      <c r="D71" s="49">
        <v>1399</v>
      </c>
      <c r="E71" s="50">
        <v>6192</v>
      </c>
      <c r="F71" s="57">
        <v>4128</v>
      </c>
      <c r="G71" s="53">
        <f>E71*F71/1000000</f>
        <v>25.560576000000001</v>
      </c>
      <c r="H71" s="52">
        <v>23.5</v>
      </c>
      <c r="I71" s="58">
        <v>15.6</v>
      </c>
      <c r="J71" s="53">
        <f>SQRT((H71*H71)+(I71*I71))</f>
        <v>28.206559520792322</v>
      </c>
      <c r="K71" s="215">
        <f>((E71/H71)+(F71/I71))/2</f>
        <v>264.05237315875615</v>
      </c>
      <c r="L71" s="223">
        <f>E71/360</f>
        <v>17.2</v>
      </c>
      <c r="M71" s="250">
        <f>F71/360</f>
        <v>11.466666666666667</v>
      </c>
      <c r="N71" s="261">
        <f>25.4*L71/H71</f>
        <v>18.590638297872339</v>
      </c>
      <c r="O71" s="250">
        <f>25.4*(L71/H71)*(5/8)</f>
        <v>11.619148936170212</v>
      </c>
      <c r="P71" s="186">
        <f>254/H71</f>
        <v>10.808510638297872</v>
      </c>
      <c r="Q71" s="202">
        <f>(1/5)/0.001353831438675/N71</f>
        <v>7.9464123850482142</v>
      </c>
      <c r="R71" s="255">
        <f>(1/8)/0.001353831438675/O71</f>
        <v>7.9464123850482125</v>
      </c>
      <c r="S71" s="177">
        <f>(1/5)/0.001353831438675/(254/H71)</f>
        <v>13.667829302282929</v>
      </c>
      <c r="T71" s="231">
        <f>((J71^2/(Q71*(1/5/N71)))+J71)/308.4/2</f>
        <v>15.134334954641696</v>
      </c>
      <c r="U71" s="207">
        <f>(E71*0.7)/254/2</f>
        <v>8.5322834645669285</v>
      </c>
      <c r="V71" s="177">
        <f>U71*10/14</f>
        <v>6.0944881889763778</v>
      </c>
      <c r="W71" s="177">
        <f>U71/2</f>
        <v>4.2661417322834643</v>
      </c>
      <c r="X71" s="210">
        <f>((SQRT($L71^2*$M71^2)/$N$396)+($Q71/$Q$396))*(100/72.5)</f>
        <v>17.97680799882189</v>
      </c>
      <c r="Y71" s="186">
        <f>(($Q71/$Q$396)-($T71/$T$396))*(100/2.6125)</f>
        <v>-15.304971332351707</v>
      </c>
      <c r="Z71" s="53">
        <f>((SQRT($L71^2*$M71^2)/$N$396)-($T71/$T$396))*(100/63.923)</f>
        <v>16.813155450913182</v>
      </c>
      <c r="AA71" s="53">
        <f>((SQRT($L71^2*$M71^2)/$N$396)+($Q71/$Q$396)-($T71/$T$396))*(100/64.8571)</f>
        <v>18.024870663331704</v>
      </c>
      <c r="AB71" s="53">
        <f>((2*SQRT($L71^2*$M71^2)/$N$396)+($Q71/$Q$396)-($T71/$T$396))*(100/136.423)</f>
        <v>17.43156150944716</v>
      </c>
      <c r="AD71" s="39"/>
    </row>
    <row r="72" spans="2:38" ht="12.75" customHeight="1" x14ac:dyDescent="0.3">
      <c r="B72" s="48" t="s">
        <v>164</v>
      </c>
      <c r="C72" s="59" t="s">
        <v>564</v>
      </c>
      <c r="D72" s="49">
        <v>1999</v>
      </c>
      <c r="E72" s="50">
        <v>6192</v>
      </c>
      <c r="F72" s="57">
        <v>4128</v>
      </c>
      <c r="G72" s="53">
        <f>E72*F72/1000000</f>
        <v>25.560576000000001</v>
      </c>
      <c r="H72" s="52">
        <v>23</v>
      </c>
      <c r="I72" s="58">
        <v>15.5</v>
      </c>
      <c r="J72" s="53">
        <f>SQRT((H72*H72)+(I72*I72))</f>
        <v>27.735356496717326</v>
      </c>
      <c r="K72" s="215">
        <f>((E72/H72)+(F72/I72))/2</f>
        <v>267.76998597475455</v>
      </c>
      <c r="L72" s="223">
        <f>E72/360</f>
        <v>17.2</v>
      </c>
      <c r="M72" s="250">
        <f>F72/360</f>
        <v>11.466666666666667</v>
      </c>
      <c r="N72" s="261">
        <f>25.4*L72/H72</f>
        <v>18.994782608695651</v>
      </c>
      <c r="O72" s="250">
        <f>25.4*(L72/H72)*(5/8)</f>
        <v>11.871739130434783</v>
      </c>
      <c r="P72" s="186">
        <f>254/H72</f>
        <v>11.043478260869565</v>
      </c>
      <c r="Q72" s="202">
        <f>(1/5)/0.001353831438675/N72</f>
        <v>7.7773397811110181</v>
      </c>
      <c r="R72" s="255">
        <f>(1/8)/0.001353831438675/O72</f>
        <v>7.7773397811110163</v>
      </c>
      <c r="S72" s="177">
        <f>(1/5)/0.001353831438675/(254/H72)</f>
        <v>13.377024423510951</v>
      </c>
      <c r="T72" s="231">
        <f>((J72^2/(Q72*(1/5/N72)))+J72)/308.4/2</f>
        <v>15.274843627577404</v>
      </c>
      <c r="U72" s="207">
        <f>(E72*0.7)/254/2</f>
        <v>8.5322834645669285</v>
      </c>
      <c r="V72" s="177">
        <f>U72*10/14</f>
        <v>6.0944881889763778</v>
      </c>
      <c r="W72" s="177">
        <f>U72/2</f>
        <v>4.2661417322834643</v>
      </c>
      <c r="X72" s="210">
        <f>((SQRT($L72^2*$M72^2)/$N$396)+($Q72/$Q$396))*(100/72.5)</f>
        <v>17.949135657454303</v>
      </c>
      <c r="Y72" s="186">
        <f>(($Q72/$Q$396)-($T72/$T$396))*(100/2.6125)</f>
        <v>-16.550097712256488</v>
      </c>
      <c r="Z72" s="53">
        <f>((SQRT($L72^2*$M72^2)/$N$396)-($T72/$T$396))*(100/63.923)</f>
        <v>16.793653113439174</v>
      </c>
      <c r="AA72" s="53">
        <f>((SQRT($L72^2*$M72^2)/$N$396)+($Q72/$Q$396)-($T72/$T$396))*(100/64.8571)</f>
        <v>17.974715897430958</v>
      </c>
      <c r="AB72" s="53">
        <f>((2*SQRT($L72^2*$M72^2)/$N$396)+($Q72/$Q$396)-($T72/$T$396))*(100/136.423)</f>
        <v>17.407717343379112</v>
      </c>
      <c r="AD72" s="39"/>
    </row>
    <row r="73" spans="2:38" ht="12.75" customHeight="1" x14ac:dyDescent="0.3">
      <c r="B73" s="48" t="s">
        <v>14</v>
      </c>
      <c r="C73" s="59" t="s">
        <v>587</v>
      </c>
      <c r="D73" s="49">
        <v>8000</v>
      </c>
      <c r="E73" s="50">
        <v>6048</v>
      </c>
      <c r="F73" s="57">
        <v>4032</v>
      </c>
      <c r="G73" s="53">
        <f>E73*F73/1000000</f>
        <v>24.385535999999998</v>
      </c>
      <c r="H73" s="52">
        <v>35.9</v>
      </c>
      <c r="I73" s="58">
        <v>24</v>
      </c>
      <c r="J73" s="53">
        <f>SQRT((H73*H73)+(I73*I73))</f>
        <v>43.183445902336231</v>
      </c>
      <c r="K73" s="215">
        <f>((E73/H73)+(F73/I73))/2</f>
        <v>168.23398328690809</v>
      </c>
      <c r="L73" s="223">
        <f>E73/360</f>
        <v>16.8</v>
      </c>
      <c r="M73" s="250">
        <f>F73/360</f>
        <v>11.2</v>
      </c>
      <c r="N73" s="261">
        <f>25.4*L73/H73</f>
        <v>11.886350974930362</v>
      </c>
      <c r="O73" s="250">
        <f>25.4*(L73/H73)*(5/8)</f>
        <v>7.428969359331477</v>
      </c>
      <c r="P73" s="186">
        <f>254/H73</f>
        <v>7.0752089136490257</v>
      </c>
      <c r="Q73" s="202">
        <f>(1/5)/0.001353831438675/N73</f>
        <v>12.4284466046595</v>
      </c>
      <c r="R73" s="255">
        <f>(1/8)/0.001353831438675/O73</f>
        <v>12.428446604659499</v>
      </c>
      <c r="S73" s="177">
        <f>(1/5)/0.001353831438675/(254/H73)</f>
        <v>20.879790295827959</v>
      </c>
      <c r="T73" s="231">
        <f>((J73^2/(Q73*(1/5/N73)))+J73)/308.4/2</f>
        <v>14.527469683093443</v>
      </c>
      <c r="U73" s="207">
        <f>(E73*0.7)/254/2</f>
        <v>8.3338582677165345</v>
      </c>
      <c r="V73" s="177">
        <f>U73*10/14</f>
        <v>5.9527559055118102</v>
      </c>
      <c r="W73" s="177">
        <f>U73/2</f>
        <v>4.1669291338582672</v>
      </c>
      <c r="X73" s="210">
        <f>((SQRT($L73^2*$M73^2)/$N$396)+($Q73/$Q$396))*(100/72.5)</f>
        <v>17.943770053509532</v>
      </c>
      <c r="Y73" s="186">
        <f>(($Q73/$Q$396)-($T73/$T$396))*(100/2.6125)</f>
        <v>7.1137613229986254</v>
      </c>
      <c r="Z73" s="53">
        <f>((SQRT($L73^2*$M73^2)/$N$396)-($T73/$T$396))*(100/63.923)</f>
        <v>16.027906043599881</v>
      </c>
      <c r="AA73" s="53">
        <f>((SQRT($L73^2*$M73^2)/$N$396)+($Q73/$Q$396)-($T73/$T$396))*(100/64.8571)</f>
        <v>18.070958062886021</v>
      </c>
      <c r="AB73" s="53">
        <f>((2*SQRT($L73^2*$M73^2)/$N$396)+($Q73/$Q$396)-($T73/$T$396))*(100/136.423)</f>
        <v>17.046063837508896</v>
      </c>
      <c r="AD73" s="39"/>
    </row>
    <row r="74" spans="2:38" ht="12.75" customHeight="1" x14ac:dyDescent="0.3">
      <c r="B74" s="48" t="s">
        <v>23</v>
      </c>
      <c r="C74" s="59" t="s">
        <v>359</v>
      </c>
      <c r="D74" s="49">
        <v>2999</v>
      </c>
      <c r="E74" s="50">
        <v>6048</v>
      </c>
      <c r="F74" s="57">
        <v>4032</v>
      </c>
      <c r="G74" s="53">
        <f>E74*F74/1000000</f>
        <v>24.385535999999998</v>
      </c>
      <c r="H74" s="52">
        <v>35.9</v>
      </c>
      <c r="I74" s="58">
        <v>24</v>
      </c>
      <c r="J74" s="53">
        <f>SQRT((H74*H74)+(I74*I74))</f>
        <v>43.183445902336231</v>
      </c>
      <c r="K74" s="215">
        <f>((E74/H74)+(F74/I74))/2</f>
        <v>168.23398328690809</v>
      </c>
      <c r="L74" s="223">
        <f>E74/360</f>
        <v>16.8</v>
      </c>
      <c r="M74" s="250">
        <f>F74/360</f>
        <v>11.2</v>
      </c>
      <c r="N74" s="261">
        <f>25.4*L74/H74</f>
        <v>11.886350974930362</v>
      </c>
      <c r="O74" s="250">
        <f>25.4*(L74/H74)*(5/8)</f>
        <v>7.428969359331477</v>
      </c>
      <c r="P74" s="186">
        <f>254/H74</f>
        <v>7.0752089136490257</v>
      </c>
      <c r="Q74" s="202">
        <f>(1/5)/0.001353831438675/N74</f>
        <v>12.4284466046595</v>
      </c>
      <c r="R74" s="255">
        <f>(1/8)/0.001353831438675/O74</f>
        <v>12.428446604659499</v>
      </c>
      <c r="S74" s="177">
        <f>(1/5)/0.001353831438675/(254/H74)</f>
        <v>20.879790295827959</v>
      </c>
      <c r="T74" s="231">
        <f>((J74^2/(Q74*(1/5/N74)))+J74)/308.4/2</f>
        <v>14.527469683093443</v>
      </c>
      <c r="U74" s="207">
        <f>(E74*0.7)/254/2</f>
        <v>8.3338582677165345</v>
      </c>
      <c r="V74" s="177">
        <f>U74*10/14</f>
        <v>5.9527559055118102</v>
      </c>
      <c r="W74" s="177">
        <f>U74/2</f>
        <v>4.1669291338582672</v>
      </c>
      <c r="X74" s="210">
        <f>((SQRT($L74^2*$M74^2)/$N$396)+($Q74/$Q$396))*(100/72.5)</f>
        <v>17.943770053509532</v>
      </c>
      <c r="Y74" s="186">
        <f>(($Q74/$Q$396)-($T74/$T$396))*(100/2.6125)</f>
        <v>7.1137613229986254</v>
      </c>
      <c r="Z74" s="53">
        <f>((SQRT($L74^2*$M74^2)/$N$396)-($T74/$T$396))*(100/63.923)</f>
        <v>16.027906043599881</v>
      </c>
      <c r="AA74" s="53">
        <f>((SQRT($L74^2*$M74^2)/$N$396)+($Q74/$Q$396)-($T74/$T$396))*(100/64.8571)</f>
        <v>18.070958062886021</v>
      </c>
      <c r="AB74" s="53">
        <f>((2*SQRT($L74^2*$M74^2)/$N$396)+($Q74/$Q$396)-($T74/$T$396))*(100/136.423)</f>
        <v>17.046063837508896</v>
      </c>
      <c r="AD74" s="39"/>
    </row>
    <row r="75" spans="2:38" ht="12.75" customHeight="1" x14ac:dyDescent="0.3">
      <c r="B75" s="48" t="s">
        <v>14</v>
      </c>
      <c r="C75" s="59" t="s">
        <v>544</v>
      </c>
      <c r="D75" s="49">
        <v>1999</v>
      </c>
      <c r="E75" s="50">
        <v>6016</v>
      </c>
      <c r="F75" s="57">
        <v>4016</v>
      </c>
      <c r="G75" s="53">
        <f>E75*F75/1000000</f>
        <v>24.160256</v>
      </c>
      <c r="H75" s="52">
        <v>35.9</v>
      </c>
      <c r="I75" s="58">
        <v>24</v>
      </c>
      <c r="J75" s="53">
        <f>SQRT((H75*H75)+(I75*I75))</f>
        <v>43.183445902336231</v>
      </c>
      <c r="K75" s="215">
        <f>((E75/H75)+(F75/I75))/2</f>
        <v>167.45496750232127</v>
      </c>
      <c r="L75" s="223">
        <f>E75/360</f>
        <v>16.711111111111112</v>
      </c>
      <c r="M75" s="250">
        <f>F75/360</f>
        <v>11.155555555555555</v>
      </c>
      <c r="N75" s="261">
        <f>25.4*L75/H75</f>
        <v>11.82346022903126</v>
      </c>
      <c r="O75" s="250">
        <f>25.4*(L75/H75)*(5/8)</f>
        <v>7.389662643144538</v>
      </c>
      <c r="P75" s="186">
        <f>254/H75</f>
        <v>7.0752089136490257</v>
      </c>
      <c r="Q75" s="202">
        <f>(1/5)/0.001353831438675/N75</f>
        <v>12.494555363194923</v>
      </c>
      <c r="R75" s="255">
        <f>(1/8)/0.001353831438675/O75</f>
        <v>12.494555363194921</v>
      </c>
      <c r="S75" s="177">
        <f>(1/5)/0.001353831438675/(254/H75)</f>
        <v>20.879790295827959</v>
      </c>
      <c r="T75" s="231">
        <f>((J75^2/(Q75*(1/5/N75)))+J75)/308.4/2</f>
        <v>14.374885446385408</v>
      </c>
      <c r="U75" s="207">
        <f>(E75*0.7)/254/2</f>
        <v>8.2897637795275578</v>
      </c>
      <c r="V75" s="177">
        <f>U75*10/14</f>
        <v>5.9212598425196843</v>
      </c>
      <c r="W75" s="177">
        <f>U75/2</f>
        <v>4.1448818897637789</v>
      </c>
      <c r="X75" s="210">
        <f>((SQRT($L75^2*$M75^2)/$N$396)+($Q75/$Q$396))*(100/72.5)</f>
        <v>17.807613188738028</v>
      </c>
      <c r="Y75" s="186">
        <f>(($Q75/$Q$396)-($T75/$T$396))*(100/2.6125)</f>
        <v>7.9322283097198207</v>
      </c>
      <c r="Z75" s="53">
        <f>((SQRT($L75^2*$M75^2)/$N$396)-($T75/$T$396))*(100/63.923)</f>
        <v>15.882386534038824</v>
      </c>
      <c r="AA75" s="53">
        <f>((SQRT($L75^2*$M75^2)/$N$396)+($Q75/$Q$396)-($T75/$T$396))*(100/64.8571)</f>
        <v>17.939629562977789</v>
      </c>
      <c r="AB75" s="53">
        <f>((2*SQRT($L75^2*$M75^2)/$N$396)+($Q75/$Q$396)-($T75/$T$396))*(100/136.423)</f>
        <v>16.905519968032301</v>
      </c>
      <c r="AD75" s="39"/>
    </row>
    <row r="76" spans="2:38" ht="12.75" customHeight="1" x14ac:dyDescent="0.3">
      <c r="B76" s="48" t="s">
        <v>21</v>
      </c>
      <c r="C76" s="59" t="s">
        <v>592</v>
      </c>
      <c r="D76" s="49">
        <v>2499</v>
      </c>
      <c r="E76" s="50">
        <v>6000</v>
      </c>
      <c r="F76" s="57">
        <v>4000</v>
      </c>
      <c r="G76" s="53">
        <f>E76*F76/1000000</f>
        <v>24</v>
      </c>
      <c r="H76" s="52">
        <v>36</v>
      </c>
      <c r="I76" s="58">
        <v>24</v>
      </c>
      <c r="J76" s="53">
        <f>SQRT((H76*H76)+(I76*I76))</f>
        <v>43.266615305567875</v>
      </c>
      <c r="K76" s="215">
        <f>((E76/H76)+(F76/I76))/2</f>
        <v>166.66666666666666</v>
      </c>
      <c r="L76" s="223">
        <f>E76/360</f>
        <v>16.666666666666668</v>
      </c>
      <c r="M76" s="250">
        <f>F76/360</f>
        <v>11.111111111111111</v>
      </c>
      <c r="N76" s="261">
        <f>25.4*L76/H76</f>
        <v>11.75925925925926</v>
      </c>
      <c r="O76" s="250">
        <f>25.4*(L76/H76)*(5/8)</f>
        <v>7.3495370370370372</v>
      </c>
      <c r="P76" s="186">
        <f>254/H76</f>
        <v>7.0555555555555554</v>
      </c>
      <c r="Q76" s="202">
        <f>(1/5)/0.001353831438675/N76</f>
        <v>12.562770762949414</v>
      </c>
      <c r="R76" s="255">
        <f>(1/8)/0.001353831438675/O76</f>
        <v>12.562770762949413</v>
      </c>
      <c r="S76" s="177">
        <f>(1/5)/0.001353831438675/(254/H76)</f>
        <v>20.937951271582357</v>
      </c>
      <c r="T76" s="231">
        <f>((J76^2/(Q76*(1/5/N76)))+J76)/308.4/2</f>
        <v>14.274648969940351</v>
      </c>
      <c r="U76" s="207">
        <f>(E76*0.7)/254/2</f>
        <v>8.2677165354330704</v>
      </c>
      <c r="V76" s="177">
        <f>U76*10/14</f>
        <v>5.9055118110236213</v>
      </c>
      <c r="W76" s="177">
        <f>U76/2</f>
        <v>4.1338582677165352</v>
      </c>
      <c r="X76" s="210">
        <f>((SQRT($L76^2*$M76^2)/$N$396)+($Q76/$Q$396))*(100/72.5)</f>
        <v>17.714224020248952</v>
      </c>
      <c r="Y76" s="186">
        <f>(($Q76/$Q$396)-($T76/$T$396))*(100/2.6125)</f>
        <v>8.5824839890856683</v>
      </c>
      <c r="Z76" s="53">
        <f>((SQRT($L76^2*$M76^2)/$N$396)-($T76/$T$396))*(100/63.923)</f>
        <v>15.777716333836972</v>
      </c>
      <c r="AA76" s="53">
        <f>((SQRT($L76^2*$M76^2)/$N$396)+($Q76/$Q$396)-($T76/$T$396))*(100/64.8571)</f>
        <v>17.848947471420985</v>
      </c>
      <c r="AB76" s="53">
        <f>((2*SQRT($L76^2*$M76^2)/$N$396)+($Q76/$Q$396)-($T76/$T$396))*(100/136.423)</f>
        <v>16.806844906474051</v>
      </c>
      <c r="AD76" s="39"/>
    </row>
    <row r="77" spans="2:38" ht="12.75" customHeight="1" x14ac:dyDescent="0.3">
      <c r="B77" s="48" t="s">
        <v>21</v>
      </c>
      <c r="C77" s="59" t="s">
        <v>561</v>
      </c>
      <c r="D77" s="49">
        <v>5999</v>
      </c>
      <c r="E77" s="50">
        <v>6000</v>
      </c>
      <c r="F77" s="57">
        <v>4000</v>
      </c>
      <c r="G77" s="53">
        <f>E77*F77/1000000</f>
        <v>24</v>
      </c>
      <c r="H77" s="52">
        <v>36</v>
      </c>
      <c r="I77" s="58">
        <v>24</v>
      </c>
      <c r="J77" s="53">
        <f>SQRT((H77*H77)+(I77*I77))</f>
        <v>43.266615305567875</v>
      </c>
      <c r="K77" s="215">
        <f>((E77/H77)+(F77/I77))/2</f>
        <v>166.66666666666666</v>
      </c>
      <c r="L77" s="223">
        <f>E77/360</f>
        <v>16.666666666666668</v>
      </c>
      <c r="M77" s="250">
        <f>F77/360</f>
        <v>11.111111111111111</v>
      </c>
      <c r="N77" s="261">
        <f>25.4*L77/H77</f>
        <v>11.75925925925926</v>
      </c>
      <c r="O77" s="250">
        <f>25.4*(L77/H77)*(5/8)</f>
        <v>7.3495370370370372</v>
      </c>
      <c r="P77" s="186">
        <f>254/H77</f>
        <v>7.0555555555555554</v>
      </c>
      <c r="Q77" s="202">
        <f>(1/5)/0.001353831438675/N77</f>
        <v>12.562770762949414</v>
      </c>
      <c r="R77" s="255">
        <f>(1/8)/0.001353831438675/O77</f>
        <v>12.562770762949413</v>
      </c>
      <c r="S77" s="177">
        <f>(1/5)/0.001353831438675/(254/H77)</f>
        <v>20.937951271582357</v>
      </c>
      <c r="T77" s="231">
        <f>((J77^2/(Q77*(1/5/N77)))+J77)/308.4/2</f>
        <v>14.274648969940351</v>
      </c>
      <c r="U77" s="207">
        <f>(E77*0.7)/254/2</f>
        <v>8.2677165354330704</v>
      </c>
      <c r="V77" s="177">
        <f>U77*10/14</f>
        <v>5.9055118110236213</v>
      </c>
      <c r="W77" s="177">
        <f>U77/2</f>
        <v>4.1338582677165352</v>
      </c>
      <c r="X77" s="210">
        <f>((SQRT($L77^2*$M77^2)/$N$396)+($Q77/$Q$396))*(100/72.5)</f>
        <v>17.714224020248952</v>
      </c>
      <c r="Y77" s="186">
        <f>(($Q77/$Q$396)-($T77/$T$396))*(100/2.6125)</f>
        <v>8.5824839890856683</v>
      </c>
      <c r="Z77" s="53">
        <f>((SQRT($L77^2*$M77^2)/$N$396)-($T77/$T$396))*(100/63.923)</f>
        <v>15.777716333836972</v>
      </c>
      <c r="AA77" s="53">
        <f>((SQRT($L77^2*$M77^2)/$N$396)+($Q77/$Q$396)-($T77/$T$396))*(100/64.8571)</f>
        <v>17.848947471420985</v>
      </c>
      <c r="AB77" s="53">
        <f>((2*SQRT($L77^2*$M77^2)/$N$396)+($Q77/$Q$396)-($T77/$T$396))*(100/136.423)</f>
        <v>16.806844906474051</v>
      </c>
      <c r="AD77" s="123"/>
      <c r="AE77" s="124"/>
      <c r="AF77" s="125"/>
      <c r="AG77" s="125"/>
      <c r="AH77" s="125"/>
    </row>
    <row r="78" spans="2:38" ht="12.75" customHeight="1" x14ac:dyDescent="0.3">
      <c r="B78" s="48" t="s">
        <v>21</v>
      </c>
      <c r="C78" s="59" t="s">
        <v>550</v>
      </c>
      <c r="D78" s="49">
        <v>1499</v>
      </c>
      <c r="E78" s="50">
        <v>6000</v>
      </c>
      <c r="F78" s="57">
        <v>4000</v>
      </c>
      <c r="G78" s="53">
        <f>E78*F78/1000000</f>
        <v>24</v>
      </c>
      <c r="H78" s="52">
        <v>36</v>
      </c>
      <c r="I78" s="58">
        <v>24</v>
      </c>
      <c r="J78" s="53">
        <f>SQRT((H78*H78)+(I78*I78))</f>
        <v>43.266615305567875</v>
      </c>
      <c r="K78" s="215">
        <f>((E78/H78)+(F78/I78))/2</f>
        <v>166.66666666666666</v>
      </c>
      <c r="L78" s="223">
        <f>E78/360</f>
        <v>16.666666666666668</v>
      </c>
      <c r="M78" s="250">
        <f>F78/360</f>
        <v>11.111111111111111</v>
      </c>
      <c r="N78" s="261">
        <f>25.4*L78/H78</f>
        <v>11.75925925925926</v>
      </c>
      <c r="O78" s="250">
        <f>25.4*(L78/H78)*(5/8)</f>
        <v>7.3495370370370372</v>
      </c>
      <c r="P78" s="186">
        <f>254/H78</f>
        <v>7.0555555555555554</v>
      </c>
      <c r="Q78" s="202">
        <f>(1/5)/0.001353831438675/N78</f>
        <v>12.562770762949414</v>
      </c>
      <c r="R78" s="255">
        <f>(1/8)/0.001353831438675/O78</f>
        <v>12.562770762949413</v>
      </c>
      <c r="S78" s="177">
        <f>(1/5)/0.001353831438675/(254/H78)</f>
        <v>20.937951271582357</v>
      </c>
      <c r="T78" s="231">
        <f>((J78^2/(Q78*(1/5/N78)))+J78)/308.4/2</f>
        <v>14.274648969940351</v>
      </c>
      <c r="U78" s="207">
        <f>(E78*0.7)/254/2</f>
        <v>8.2677165354330704</v>
      </c>
      <c r="V78" s="177">
        <f>U78*10/14</f>
        <v>5.9055118110236213</v>
      </c>
      <c r="W78" s="177">
        <f>U78/2</f>
        <v>4.1338582677165352</v>
      </c>
      <c r="X78" s="210">
        <f>((SQRT($L78^2*$M78^2)/$N$396)+($Q78/$Q$396))*(100/72.5)</f>
        <v>17.714224020248952</v>
      </c>
      <c r="Y78" s="186">
        <f>(($Q78/$Q$396)-($T78/$T$396))*(100/2.6125)</f>
        <v>8.5824839890856683</v>
      </c>
      <c r="Z78" s="53">
        <f>((SQRT($L78^2*$M78^2)/$N$396)-($T78/$T$396))*(100/63.923)</f>
        <v>15.777716333836972</v>
      </c>
      <c r="AA78" s="53">
        <f>((SQRT($L78^2*$M78^2)/$N$396)+($Q78/$Q$396)-($T78/$T$396))*(100/64.8571)</f>
        <v>17.848947471420985</v>
      </c>
      <c r="AB78" s="53">
        <f>((2*SQRT($L78^2*$M78^2)/$N$396)+($Q78/$Q$396)-($T78/$T$396))*(100/136.423)</f>
        <v>16.806844906474051</v>
      </c>
      <c r="AD78" s="123"/>
      <c r="AE78" s="124"/>
      <c r="AF78" s="125"/>
      <c r="AG78" s="125"/>
      <c r="AH78" s="125"/>
    </row>
    <row r="79" spans="2:38" ht="12.75" customHeight="1" x14ac:dyDescent="0.3">
      <c r="B79" s="48" t="s">
        <v>267</v>
      </c>
      <c r="C79" s="59" t="s">
        <v>535</v>
      </c>
      <c r="D79" s="49">
        <v>1999</v>
      </c>
      <c r="E79" s="50">
        <v>6000</v>
      </c>
      <c r="F79" s="57">
        <v>4000</v>
      </c>
      <c r="G79" s="53">
        <f>E79*F79/1000000</f>
        <v>24</v>
      </c>
      <c r="H79" s="52">
        <v>35.9</v>
      </c>
      <c r="I79" s="58">
        <v>23.9</v>
      </c>
      <c r="J79" s="53">
        <f>SQRT((H79*H79)+(I79*I79))</f>
        <v>43.127949174520225</v>
      </c>
      <c r="K79" s="215">
        <f>((E79/H79)+(F79/I79))/2</f>
        <v>167.24746797822871</v>
      </c>
      <c r="L79" s="223">
        <f>E79/360</f>
        <v>16.666666666666668</v>
      </c>
      <c r="M79" s="250">
        <f>F79/360</f>
        <v>11.111111111111111</v>
      </c>
      <c r="N79" s="261">
        <f>25.4*L79/H79</f>
        <v>11.792014856081709</v>
      </c>
      <c r="O79" s="250">
        <f>25.4*(L79/H79)*(5/8)</f>
        <v>7.3700092850510677</v>
      </c>
      <c r="P79" s="186">
        <f>254/H79</f>
        <v>7.0752089136490257</v>
      </c>
      <c r="Q79" s="202">
        <f>(1/5)/0.001353831438675/N79</f>
        <v>12.527874177496777</v>
      </c>
      <c r="R79" s="255">
        <f>(1/8)/0.001353831438675/O79</f>
        <v>12.527874177496775</v>
      </c>
      <c r="S79" s="177">
        <f>(1/5)/0.001353831438675/(254/H79)</f>
        <v>20.879790295827959</v>
      </c>
      <c r="T79" s="231">
        <f>((J79^2/(Q79*(1/5/N79)))+J79)/308.4/2</f>
        <v>14.262258214682685</v>
      </c>
      <c r="U79" s="207">
        <f>(E79*0.7)/254/2</f>
        <v>8.2677165354330704</v>
      </c>
      <c r="V79" s="177">
        <f>U79*10/14</f>
        <v>5.9055118110236213</v>
      </c>
      <c r="W79" s="177">
        <f>U79/2</f>
        <v>4.1338582677165352</v>
      </c>
      <c r="X79" s="210">
        <f>((SQRT($L79^2*$M79^2)/$N$396)+($Q79/$Q$396))*(100/72.5)</f>
        <v>17.708512448990682</v>
      </c>
      <c r="Y79" s="186">
        <f>(($Q79/$Q$396)-($T79/$T$396))*(100/2.6125)</f>
        <v>8.466061677940127</v>
      </c>
      <c r="Z79" s="53">
        <f>((SQRT($L79^2*$M79^2)/$N$396)-($T79/$T$396))*(100/63.923)</f>
        <v>15.779436147180474</v>
      </c>
      <c r="AA79" s="53">
        <f>((SQRT($L79^2*$M79^2)/$N$396)+($Q79/$Q$396)-($T79/$T$396))*(100/64.8571)</f>
        <v>17.844257880183203</v>
      </c>
      <c r="AB79" s="53">
        <f>((2*SQRT($L79^2*$M79^2)/$N$396)+($Q79/$Q$396)-($T79/$T$396))*(100/136.423)</f>
        <v>16.804615419599639</v>
      </c>
      <c r="AD79" s="123"/>
      <c r="AE79" s="124"/>
      <c r="AF79" s="125"/>
      <c r="AG79" s="125"/>
      <c r="AH79" s="125"/>
    </row>
    <row r="80" spans="2:38" ht="12.75" customHeight="1" x14ac:dyDescent="0.3">
      <c r="B80" s="48" t="s">
        <v>23</v>
      </c>
      <c r="C80" s="59" t="s">
        <v>575</v>
      </c>
      <c r="D80" s="49">
        <v>2800</v>
      </c>
      <c r="E80" s="50">
        <v>6000</v>
      </c>
      <c r="F80" s="57">
        <v>4000</v>
      </c>
      <c r="G80" s="53">
        <f>E80*F80/1000000</f>
        <v>24</v>
      </c>
      <c r="H80" s="52">
        <v>35.799999999999997</v>
      </c>
      <c r="I80" s="58">
        <v>23.9</v>
      </c>
      <c r="J80" s="53">
        <f>SQRT((H80*H80)+(I80*I80))</f>
        <v>43.044744162324861</v>
      </c>
      <c r="K80" s="215">
        <f>((E80/H80)+(F80/I80))/2</f>
        <v>167.48089104976509</v>
      </c>
      <c r="L80" s="223">
        <f>E80/360</f>
        <v>16.666666666666668</v>
      </c>
      <c r="M80" s="250">
        <f>F80/360</f>
        <v>11.111111111111111</v>
      </c>
      <c r="N80" s="261">
        <f>25.4*L80/H80</f>
        <v>11.824953445065177</v>
      </c>
      <c r="O80" s="250">
        <f>25.4*(L80/H80)*(5/8)</f>
        <v>7.3905959031657362</v>
      </c>
      <c r="P80" s="186">
        <f>254/H80</f>
        <v>7.094972067039107</v>
      </c>
      <c r="Q80" s="202">
        <f>(1/5)/0.001353831438675/N80</f>
        <v>12.49297759204414</v>
      </c>
      <c r="R80" s="255">
        <f>(1/8)/0.001353831438675/O80</f>
        <v>12.492977592044136</v>
      </c>
      <c r="S80" s="177">
        <f>(1/5)/0.001353831438675/(254/H80)</f>
        <v>20.821629320073562</v>
      </c>
      <c r="T80" s="231">
        <f>((J80^2/(Q80*(1/5/N80)))+J80)/308.4/2</f>
        <v>14.286506206740118</v>
      </c>
      <c r="U80" s="207">
        <f>(E80*0.7)/254/2</f>
        <v>8.2677165354330704</v>
      </c>
      <c r="V80" s="177">
        <f>U80*10/14</f>
        <v>5.9055118110236213</v>
      </c>
      <c r="W80" s="177">
        <f>U80/2</f>
        <v>4.1338582677165352</v>
      </c>
      <c r="X80" s="210">
        <f>((SQRT($L80^2*$M80^2)/$N$396)+($Q80/$Q$396))*(100/72.5)</f>
        <v>17.702800877732415</v>
      </c>
      <c r="Y80" s="186">
        <f>(($Q80/$Q$396)-($T80/$T$396))*(100/2.6125)</f>
        <v>8.2252093952805989</v>
      </c>
      <c r="Z80" s="53">
        <f>((SQRT($L80^2*$M80^2)/$N$396)-($T80/$T$396))*(100/63.923)</f>
        <v>15.776070571844157</v>
      </c>
      <c r="AA80" s="53">
        <f>((SQRT($L80^2*$M80^2)/$N$396)+($Q80/$Q$396)-($T80/$T$396))*(100/64.8571)</f>
        <v>17.834556142232419</v>
      </c>
      <c r="AB80" s="53">
        <f>((2*SQRT($L80^2*$M80^2)/$N$396)+($Q80/$Q$396)-($T80/$T$396))*(100/136.423)</f>
        <v>16.800003099181179</v>
      </c>
      <c r="AD80" s="123"/>
      <c r="AE80" s="124"/>
      <c r="AF80" s="125"/>
      <c r="AG80" s="125"/>
      <c r="AH80" s="125"/>
    </row>
    <row r="81" spans="2:46" ht="12.75" customHeight="1" x14ac:dyDescent="0.3">
      <c r="B81" s="48" t="s">
        <v>30</v>
      </c>
      <c r="C81" s="56" t="s">
        <v>585</v>
      </c>
      <c r="D81" s="49">
        <v>2499</v>
      </c>
      <c r="E81" s="50">
        <v>6000</v>
      </c>
      <c r="F81" s="57">
        <v>4000</v>
      </c>
      <c r="G81" s="53">
        <f>E81*F81/1000000</f>
        <v>24</v>
      </c>
      <c r="H81" s="52">
        <v>35.6</v>
      </c>
      <c r="I81" s="58">
        <v>23.8</v>
      </c>
      <c r="J81" s="53">
        <f>SQRT((H81*H81)+(I81*I81))</f>
        <v>42.822891074751134</v>
      </c>
      <c r="K81" s="215">
        <f>((E81/H81)+(F81/I81))/2</f>
        <v>168.30327636672646</v>
      </c>
      <c r="L81" s="223">
        <f>E81/360</f>
        <v>16.666666666666668</v>
      </c>
      <c r="M81" s="250">
        <f>F81/360</f>
        <v>11.111111111111111</v>
      </c>
      <c r="N81" s="261">
        <f>25.4*L81/H81</f>
        <v>11.891385767790261</v>
      </c>
      <c r="O81" s="250">
        <f>25.4*(L81/H81)*(5/8)</f>
        <v>7.4321161048689142</v>
      </c>
      <c r="P81" s="186">
        <f>254/H81</f>
        <v>7.1348314606741567</v>
      </c>
      <c r="Q81" s="202">
        <f>(1/5)/0.001353831438675/N81</f>
        <v>12.423184421138865</v>
      </c>
      <c r="R81" s="255">
        <f>(1/8)/0.001353831438675/O81</f>
        <v>12.423184421138863</v>
      </c>
      <c r="S81" s="177">
        <f>(1/5)/0.001353831438675/(254/H81)</f>
        <v>20.705307368564778</v>
      </c>
      <c r="T81" s="231">
        <f>((J81^2/(Q81*(1/5/N81)))+J81)/308.4/2</f>
        <v>14.298518081237846</v>
      </c>
      <c r="U81" s="207">
        <f>(E81*0.7)/254/2</f>
        <v>8.2677165354330704</v>
      </c>
      <c r="V81" s="177">
        <f>U81*10/14</f>
        <v>5.9055118110236213</v>
      </c>
      <c r="W81" s="177">
        <f>U81/2</f>
        <v>4.1338582677165352</v>
      </c>
      <c r="X81" s="210">
        <f>((SQRT($L81^2*$M81^2)/$N$396)+($Q81/$Q$396))*(100/72.5)</f>
        <v>17.691377735215877</v>
      </c>
      <c r="Y81" s="186">
        <f>(($Q81/$Q$396)-($T81/$T$396))*(100/2.6125)</f>
        <v>7.8674096316549846</v>
      </c>
      <c r="Z81" s="53">
        <f>((SQRT($L81^2*$M81^2)/$N$396)-($T81/$T$396))*(100/63.923)</f>
        <v>15.774403346431978</v>
      </c>
      <c r="AA81" s="53">
        <f>((SQRT($L81^2*$M81^2)/$N$396)+($Q81/$Q$396)-($T81/$T$396))*(100/64.8571)</f>
        <v>17.820143658749934</v>
      </c>
      <c r="AB81" s="53">
        <f>((2*SQRT($L81^2*$M81^2)/$N$396)+($Q81/$Q$396)-($T81/$T$396))*(100/136.423)</f>
        <v>16.793151234887972</v>
      </c>
      <c r="AD81" s="39"/>
    </row>
    <row r="82" spans="2:46" ht="12.75" customHeight="1" x14ac:dyDescent="0.3">
      <c r="B82" s="48" t="s">
        <v>23</v>
      </c>
      <c r="C82" s="56" t="s">
        <v>580</v>
      </c>
      <c r="D82" s="49">
        <v>4500</v>
      </c>
      <c r="E82" s="50">
        <v>6000</v>
      </c>
      <c r="F82" s="57">
        <v>4000</v>
      </c>
      <c r="G82" s="53">
        <f>E82*F82/1000000</f>
        <v>24</v>
      </c>
      <c r="H82" s="52">
        <v>35.6</v>
      </c>
      <c r="I82" s="58">
        <v>23.8</v>
      </c>
      <c r="J82" s="53">
        <f>SQRT((H82*H82)+(I82*I82))</f>
        <v>42.822891074751134</v>
      </c>
      <c r="K82" s="215">
        <f>((E82/H82)+(F82/I82))/2</f>
        <v>168.30327636672646</v>
      </c>
      <c r="L82" s="223">
        <f>E82/360</f>
        <v>16.666666666666668</v>
      </c>
      <c r="M82" s="250">
        <f>F82/360</f>
        <v>11.111111111111111</v>
      </c>
      <c r="N82" s="261">
        <f>25.4*L82/H82</f>
        <v>11.891385767790261</v>
      </c>
      <c r="O82" s="250">
        <f>25.4*(L82/H82)*(5/8)</f>
        <v>7.4321161048689142</v>
      </c>
      <c r="P82" s="186">
        <f>254/H82</f>
        <v>7.1348314606741567</v>
      </c>
      <c r="Q82" s="202">
        <f>(1/5)/0.001353831438675/N82</f>
        <v>12.423184421138865</v>
      </c>
      <c r="R82" s="255">
        <f>(1/8)/0.001353831438675/O82</f>
        <v>12.423184421138863</v>
      </c>
      <c r="S82" s="177">
        <f>(1/5)/0.001353831438675/(254/H82)</f>
        <v>20.705307368564778</v>
      </c>
      <c r="T82" s="231">
        <f>((J82^2/(Q82*(1/5/N82)))+J82)/308.4/2</f>
        <v>14.298518081237846</v>
      </c>
      <c r="U82" s="207">
        <f>(E82*0.7)/254/2</f>
        <v>8.2677165354330704</v>
      </c>
      <c r="V82" s="177">
        <f>U82*10/14</f>
        <v>5.9055118110236213</v>
      </c>
      <c r="W82" s="177">
        <f>U82/2</f>
        <v>4.1338582677165352</v>
      </c>
      <c r="X82" s="210">
        <f>((SQRT($L82^2*$M82^2)/$N$396)+($Q82/$Q$396))*(100/72.5)</f>
        <v>17.691377735215877</v>
      </c>
      <c r="Y82" s="186">
        <f>(($Q82/$Q$396)-($T82/$T$396))*(100/2.6125)</f>
        <v>7.8674096316549846</v>
      </c>
      <c r="Z82" s="53">
        <f>((SQRT($L82^2*$M82^2)/$N$396)-($T82/$T$396))*(100/63.923)</f>
        <v>15.774403346431978</v>
      </c>
      <c r="AA82" s="53">
        <f>((SQRT($L82^2*$M82^2)/$N$396)+($Q82/$Q$396)-($T82/$T$396))*(100/64.8571)</f>
        <v>17.820143658749934</v>
      </c>
      <c r="AB82" s="53">
        <f>((2*SQRT($L82^2*$M82^2)/$N$396)+($Q82/$Q$396)-($T82/$T$396))*(100/136.423)</f>
        <v>16.793151234887972</v>
      </c>
      <c r="AD82" s="39"/>
    </row>
    <row r="83" spans="2:46" ht="12.75" customHeight="1" x14ac:dyDescent="0.3">
      <c r="B83" s="48" t="s">
        <v>34</v>
      </c>
      <c r="C83" s="56" t="s">
        <v>534</v>
      </c>
      <c r="D83" s="49">
        <v>4999</v>
      </c>
      <c r="E83" s="50">
        <v>5976</v>
      </c>
      <c r="F83" s="57">
        <v>3992</v>
      </c>
      <c r="G83" s="53">
        <v>24</v>
      </c>
      <c r="H83" s="52">
        <v>36</v>
      </c>
      <c r="I83" s="58">
        <v>23.9</v>
      </c>
      <c r="J83" s="53">
        <f>SQRT((H83*H83)+(I83*I83))</f>
        <v>43.211225393409059</v>
      </c>
      <c r="K83" s="215">
        <f>((E83/H83)+(F83/I83))/2</f>
        <v>166.51464435146443</v>
      </c>
      <c r="L83" s="223">
        <f>E83/360</f>
        <v>16.600000000000001</v>
      </c>
      <c r="M83" s="250">
        <f>F83/360</f>
        <v>11.088888888888889</v>
      </c>
      <c r="N83" s="261">
        <f>25.4*L83/H83</f>
        <v>11.712222222222222</v>
      </c>
      <c r="O83" s="250">
        <f>25.4*(L83/H83)*(5/8)</f>
        <v>7.3201388888888888</v>
      </c>
      <c r="P83" s="186">
        <f>254/H83</f>
        <v>7.0555555555555554</v>
      </c>
      <c r="Q83" s="202">
        <f>(1/5)/0.001353831438675/N83</f>
        <v>12.613223657579734</v>
      </c>
      <c r="R83" s="255">
        <f>(1/8)/0.001353831438675/O83</f>
        <v>12.613223657579733</v>
      </c>
      <c r="S83" s="177">
        <f>(1/5)/0.001353831438675/(254/H83)</f>
        <v>20.937951271582357</v>
      </c>
      <c r="T83" s="231">
        <f>((J83^2/(Q83*(1/5/N83)))+J83)/308.4/2</f>
        <v>14.12509468788515</v>
      </c>
      <c r="U83" s="207">
        <f>(E83*0.7)/254/2</f>
        <v>8.2346456692913375</v>
      </c>
      <c r="V83" s="177">
        <f>U83*10/14</f>
        <v>5.8818897637795269</v>
      </c>
      <c r="W83" s="177">
        <f>U83/2</f>
        <v>4.1173228346456687</v>
      </c>
      <c r="X83" s="210">
        <f>((SQRT($L83^2*$M83^2)/$N$396)+($Q83/$Q$396))*(100/72.5)</f>
        <v>17.62865862789771</v>
      </c>
      <c r="Y83" s="186">
        <f>(($Q83/$Q$396)-($T83/$T$396))*(100/2.6125)</f>
        <v>9.3195507343003783</v>
      </c>
      <c r="Z83" s="53">
        <f>((SQRT($L83^2*$M83^2)/$N$396)-($T83/$T$396))*(100/63.923)</f>
        <v>15.692062193473063</v>
      </c>
      <c r="AA83" s="53">
        <f>((SQRT($L83^2*$M83^2)/$N$396)+($Q83/$Q$396)-($T83/$T$396))*(100/64.8571)</f>
        <v>17.77375775673999</v>
      </c>
      <c r="AB83" s="53">
        <f>((2*SQRT($L83^2*$M83^2)/$N$396)+($Q83/$Q$396)-($T83/$T$396))*(100/136.423)</f>
        <v>16.721237929938223</v>
      </c>
      <c r="AD83" s="39"/>
    </row>
    <row r="84" spans="2:46" ht="12.75" customHeight="1" x14ac:dyDescent="0.3">
      <c r="B84" s="48" t="s">
        <v>34</v>
      </c>
      <c r="C84" s="56" t="s">
        <v>517</v>
      </c>
      <c r="D84" s="49">
        <v>6995</v>
      </c>
      <c r="E84" s="50">
        <v>5952</v>
      </c>
      <c r="F84" s="57">
        <v>3992</v>
      </c>
      <c r="G84" s="53">
        <f>E84*F84/1000000</f>
        <v>23.760383999999998</v>
      </c>
      <c r="H84" s="52">
        <v>35.799999999999997</v>
      </c>
      <c r="I84" s="58">
        <v>23.9</v>
      </c>
      <c r="J84" s="53">
        <f>SQRT((H84*H84)+(I84*I84))</f>
        <v>43.044744162324861</v>
      </c>
      <c r="K84" s="215">
        <f>((E84/H84)+(F84/I84))/2</f>
        <v>166.64313597157619</v>
      </c>
      <c r="L84" s="223">
        <f>E84/360</f>
        <v>16.533333333333335</v>
      </c>
      <c r="M84" s="250">
        <f>F84/360</f>
        <v>11.088888888888889</v>
      </c>
      <c r="N84" s="261">
        <f>25.4*L84/H84</f>
        <v>11.730353817504657</v>
      </c>
      <c r="O84" s="250">
        <f>25.4*(L84/H84)*(5/8)</f>
        <v>7.3314711359404106</v>
      </c>
      <c r="P84" s="186">
        <f>254/H84</f>
        <v>7.094972067039107</v>
      </c>
      <c r="Q84" s="202">
        <f>(1/5)/0.001353831438675/N84</f>
        <v>12.593727411334816</v>
      </c>
      <c r="R84" s="255">
        <f>(1/8)/0.001353831438675/O84</f>
        <v>12.593727411334815</v>
      </c>
      <c r="S84" s="177">
        <f>(1/5)/0.001353831438675/(254/H84)</f>
        <v>20.821629320073562</v>
      </c>
      <c r="T84" s="231">
        <f>((J84^2/(Q84*(1/5/N84)))+J84)/308.4/2</f>
        <v>14.059948572628103</v>
      </c>
      <c r="U84" s="207">
        <f>(E84*0.7)/254/2</f>
        <v>8.2015748031496063</v>
      </c>
      <c r="V84" s="177">
        <f>U84*10/14</f>
        <v>5.8582677165354324</v>
      </c>
      <c r="W84" s="177">
        <f>U84/2</f>
        <v>4.1007874015748031</v>
      </c>
      <c r="X84" s="210">
        <f>((SQRT($L84^2*$M84^2)/$N$396)+($Q84/$Q$396))*(100/72.5)</f>
        <v>17.562960681948898</v>
      </c>
      <c r="Y84" s="186">
        <f>(($Q84/$Q$396)-($T84/$T$396))*(100/2.6125)</f>
        <v>9.4522420236553071</v>
      </c>
      <c r="Z84" s="53">
        <f>((SQRT($L84^2*$M84^2)/$N$396)-($T84/$T$396))*(100/63.923)</f>
        <v>15.630210380657912</v>
      </c>
      <c r="AA84" s="53">
        <f>((SQRT($L84^2*$M84^2)/$N$396)+($Q84/$Q$396)-($T84/$T$396))*(100/64.8571)</f>
        <v>17.709229751953835</v>
      </c>
      <c r="AB84" s="53">
        <f>((2*SQRT($L84^2*$M84^2)/$N$396)+($Q84/$Q$396)-($T84/$T$396))*(100/136.423)</f>
        <v>16.657342146149041</v>
      </c>
      <c r="AD84" s="39"/>
    </row>
    <row r="85" spans="2:46" ht="12.75" customHeight="1" x14ac:dyDescent="0.3">
      <c r="B85" s="48" t="s">
        <v>86</v>
      </c>
      <c r="C85" s="56" t="s">
        <v>222</v>
      </c>
      <c r="D85" s="49">
        <v>24990</v>
      </c>
      <c r="E85" s="50">
        <v>5436</v>
      </c>
      <c r="F85" s="57">
        <v>4080</v>
      </c>
      <c r="G85" s="53">
        <f>E85*F85/1000000</f>
        <v>22.178879999999999</v>
      </c>
      <c r="H85" s="52">
        <v>48.9</v>
      </c>
      <c r="I85" s="58">
        <v>36.700000000000003</v>
      </c>
      <c r="J85" s="53">
        <f>SQRT((H85*H85)+(I85*I85))</f>
        <v>61.140003271180809</v>
      </c>
      <c r="K85" s="215">
        <f>((E85/H85)+(F85/I85))/2</f>
        <v>111.16865314855987</v>
      </c>
      <c r="L85" s="223">
        <f>E85/360</f>
        <v>15.1</v>
      </c>
      <c r="M85" s="250">
        <f>F85/360</f>
        <v>11.333333333333334</v>
      </c>
      <c r="N85" s="261">
        <f>25.4*L85/H85</f>
        <v>7.8433537832310831</v>
      </c>
      <c r="O85" s="250">
        <f>25.4*(L85/H85)*(5/8)</f>
        <v>4.9020961145194271</v>
      </c>
      <c r="P85" s="186">
        <f>254/H85</f>
        <v>5.1942740286298568</v>
      </c>
      <c r="Q85" s="202">
        <f>(1/5)/0.001353831438675/N85</f>
        <v>18.834912015827399</v>
      </c>
      <c r="R85" s="255">
        <f>(1/8)/0.001353831438675/O85</f>
        <v>18.834912015827395</v>
      </c>
      <c r="S85" s="177">
        <f>(1/5)/0.001353831438675/(254/H85)</f>
        <v>28.44071714389937</v>
      </c>
      <c r="T85" s="231">
        <f>((J85^2/(Q85*(1/5/N85)))+J85)/308.4/2</f>
        <v>12.717828821231754</v>
      </c>
      <c r="U85" s="207">
        <f>(E85*0.7)/254/2</f>
        <v>7.4905511811023615</v>
      </c>
      <c r="V85" s="177">
        <f>U85*10/14</f>
        <v>5.350393700787401</v>
      </c>
      <c r="W85" s="177">
        <f>U85/2</f>
        <v>3.7452755905511808</v>
      </c>
      <c r="X85" s="210">
        <f>((SQRT($L85^2*$M85^2)/$N$396)+($Q85/$Q$396))*(100/72.5)</f>
        <v>17.552660378820086</v>
      </c>
      <c r="Y85" s="186">
        <f>(($Q85/$Q$396)-($T85/$T$396))*(100/2.6125)</f>
        <v>42.358189227696606</v>
      </c>
      <c r="Z85" s="53">
        <f>((SQRT($L85^2*$M85^2)/$N$396)-($T85/$T$396))*(100/63.923)</f>
        <v>14.646246298759124</v>
      </c>
      <c r="AA85" s="53">
        <f>((SQRT($L85^2*$M85^2)/$N$396)+($Q85/$Q$396)-($T85/$T$396))*(100/64.8571)</f>
        <v>17.881316378448872</v>
      </c>
      <c r="AB85" s="53">
        <f>((2*SQRT($L85^2*$M85^2)/$N$396)+($Q85/$Q$396)-($T85/$T$396))*(100/136.423)</f>
        <v>16.190817381380231</v>
      </c>
      <c r="AD85" s="39"/>
      <c r="AE85" s="115"/>
      <c r="AI85" s="125"/>
      <c r="AJ85" s="125"/>
      <c r="AK85" s="125"/>
      <c r="AL85" s="125"/>
      <c r="AM85" s="125"/>
      <c r="AN85" s="125"/>
      <c r="AO85" s="125"/>
      <c r="AP85" s="125"/>
      <c r="AQ85" s="125"/>
      <c r="AR85" s="125"/>
      <c r="AS85" s="125"/>
      <c r="AT85" s="125"/>
    </row>
    <row r="86" spans="2:46" ht="12.75" customHeight="1" x14ac:dyDescent="0.3">
      <c r="B86" s="48" t="s">
        <v>30</v>
      </c>
      <c r="C86" s="56" t="s">
        <v>586</v>
      </c>
      <c r="D86" s="49">
        <v>1697</v>
      </c>
      <c r="E86" s="50">
        <v>5776</v>
      </c>
      <c r="F86" s="57">
        <v>4336</v>
      </c>
      <c r="G86" s="53">
        <f>E86*F86/1000000</f>
        <v>25.044736</v>
      </c>
      <c r="H86" s="52">
        <v>17.3</v>
      </c>
      <c r="I86" s="58">
        <v>13</v>
      </c>
      <c r="J86" s="53">
        <f>SQRT((H86*H86)+(I86*I86))</f>
        <v>21.640009242142206</v>
      </c>
      <c r="K86" s="215">
        <f>((E86/H86)+(F86/I86))/2</f>
        <v>333.70564695420182</v>
      </c>
      <c r="L86" s="223">
        <f>E86/360</f>
        <v>16.044444444444444</v>
      </c>
      <c r="M86" s="250">
        <f>F86/360</f>
        <v>12.044444444444444</v>
      </c>
      <c r="N86" s="261">
        <f>25.4*L86/H86</f>
        <v>23.556583172768139</v>
      </c>
      <c r="O86" s="250">
        <f>25.4*(L86/H86)*(5/8)</f>
        <v>14.722864482980089</v>
      </c>
      <c r="P86" s="186">
        <f>254/H86</f>
        <v>14.682080924855491</v>
      </c>
      <c r="Q86" s="202">
        <f>(1/5)/0.001353831438675/N86</f>
        <v>6.2712354050965171</v>
      </c>
      <c r="R86" s="255">
        <f>(1/8)/0.001353831438675/O86</f>
        <v>6.2712354050965153</v>
      </c>
      <c r="S86" s="177">
        <f>(1/5)/0.001353831438675/(254/H86)</f>
        <v>10.06184880551041</v>
      </c>
      <c r="T86" s="231">
        <f>((J86^2/(Q86*(1/5/N86)))+J86)/308.4/2</f>
        <v>14.294433929167129</v>
      </c>
      <c r="U86" s="207">
        <f>(E86*0.7)/254/2</f>
        <v>7.9590551181102356</v>
      </c>
      <c r="V86" s="177">
        <f>U86*10/14</f>
        <v>5.6850393700787398</v>
      </c>
      <c r="W86" s="177">
        <f>U86/2</f>
        <v>3.9795275590551178</v>
      </c>
      <c r="X86" s="210">
        <f>((SQRT($L86^2*$M86^2)/$N$396)+($Q86/$Q$396))*(100/72.5)</f>
        <v>17.366085652855066</v>
      </c>
      <c r="Y86" s="186">
        <f>(($Q86/$Q$396)-($T86/$T$396))*(100/2.6125)</f>
        <v>-20.061338477438401</v>
      </c>
      <c r="Z86" s="53">
        <f>((SQRT($L86^2*$M86^2)/$N$396)-($T86/$T$396))*(100/63.923)</f>
        <v>16.548031787743025</v>
      </c>
      <c r="AA86" s="53">
        <f>((SQRT($L86^2*$M86^2)/$N$396)+($Q86/$Q$396)-($T86/$T$396))*(100/64.8571)</f>
        <v>17.457077166783449</v>
      </c>
      <c r="AB86" s="53">
        <f>((2*SQRT($L86^2*$M86^2)/$N$396)+($Q86/$Q$396)-($T86/$T$396))*(100/136.423)</f>
        <v>16.982774501366261</v>
      </c>
      <c r="AD86" s="39"/>
      <c r="AE86" s="115"/>
      <c r="AI86" s="125"/>
      <c r="AJ86" s="125"/>
      <c r="AK86" s="125"/>
      <c r="AL86" s="125"/>
      <c r="AM86" s="125"/>
      <c r="AN86" s="125"/>
      <c r="AO86" s="125"/>
      <c r="AP86" s="125"/>
      <c r="AQ86" s="125"/>
      <c r="AR86" s="125"/>
      <c r="AS86" s="125"/>
      <c r="AT86" s="125"/>
    </row>
    <row r="87" spans="2:46" ht="12.75" customHeight="1" x14ac:dyDescent="0.3">
      <c r="B87" s="48" t="s">
        <v>115</v>
      </c>
      <c r="C87" s="56" t="s">
        <v>116</v>
      </c>
      <c r="D87" s="49">
        <v>15000</v>
      </c>
      <c r="E87" s="50">
        <v>5356</v>
      </c>
      <c r="F87" s="57">
        <v>4056</v>
      </c>
      <c r="G87" s="53">
        <f>E87*F87/1000000</f>
        <v>21.723935999999998</v>
      </c>
      <c r="H87" s="52">
        <v>48</v>
      </c>
      <c r="I87" s="58">
        <v>36</v>
      </c>
      <c r="J87" s="53">
        <f>SQRT((H87*H87)+(I87*I87))</f>
        <v>60</v>
      </c>
      <c r="K87" s="215">
        <f>((E87/H87)+(F87/I87))/2</f>
        <v>112.125</v>
      </c>
      <c r="L87" s="223">
        <f>E87/360</f>
        <v>14.877777777777778</v>
      </c>
      <c r="M87" s="250">
        <f>F87/360</f>
        <v>11.266666666666667</v>
      </c>
      <c r="N87" s="261">
        <f>25.4*L87/H87</f>
        <v>7.8728240740740736</v>
      </c>
      <c r="O87" s="250">
        <f>25.4*(L87/H87)*(5/8)</f>
        <v>4.9205150462962965</v>
      </c>
      <c r="P87" s="186">
        <f>254/H87</f>
        <v>5.291666666666667</v>
      </c>
      <c r="Q87" s="202">
        <f>(1/5)/0.001353831438675/N87</f>
        <v>18.764407412919216</v>
      </c>
      <c r="R87" s="255">
        <f>(1/8)/0.001353831438675/O87</f>
        <v>18.764407412919212</v>
      </c>
      <c r="S87" s="177">
        <f>(1/5)/0.001353831438675/(254/H87)</f>
        <v>27.917268362109809</v>
      </c>
      <c r="T87" s="231">
        <f>((J87^2/(Q87*(1/5/N87)))+J87)/308.4/2</f>
        <v>12.341290704144839</v>
      </c>
      <c r="U87" s="207">
        <f>(E87*0.7)/254/2</f>
        <v>7.3803149606299208</v>
      </c>
      <c r="V87" s="177">
        <f>U87*10/14</f>
        <v>5.2716535433070861</v>
      </c>
      <c r="W87" s="177">
        <f>U87/2</f>
        <v>3.6901574803149604</v>
      </c>
      <c r="X87" s="210">
        <f>((SQRT($L87^2*$M87^2)/$N$396)+($Q87/$Q$396))*(100/72.5)</f>
        <v>17.244306640857051</v>
      </c>
      <c r="Y87" s="186">
        <f>(($Q87/$Q$396)-($T87/$T$396))*(100/2.6125)</f>
        <v>43.316724608560264</v>
      </c>
      <c r="Z87" s="53">
        <f>((SQRT($L87^2*$M87^2)/$N$396)-($T87/$T$396))*(100/63.923)</f>
        <v>14.361869271638607</v>
      </c>
      <c r="AA87" s="53">
        <f>((SQRT($L87^2*$M87^2)/$N$396)+($Q87/$Q$396)-($T87/$T$396))*(100/64.8571)</f>
        <v>17.588135639374517</v>
      </c>
      <c r="AB87" s="53">
        <f>((2*SQRT($L87^2*$M87^2)/$N$396)+($Q87/$Q$396)-($T87/$T$396))*(100/136.423)</f>
        <v>15.893698283376636</v>
      </c>
      <c r="AD87" s="39"/>
      <c r="AE87" s="115"/>
      <c r="AI87" s="125"/>
      <c r="AJ87" s="125"/>
      <c r="AK87" s="125"/>
      <c r="AL87" s="125"/>
      <c r="AM87" s="125"/>
      <c r="AN87" s="125"/>
      <c r="AO87" s="125"/>
      <c r="AP87" s="125"/>
      <c r="AQ87" s="125"/>
      <c r="AR87" s="125"/>
      <c r="AS87" s="125"/>
      <c r="AT87" s="125"/>
    </row>
    <row r="88" spans="2:46" ht="12.75" customHeight="1" x14ac:dyDescent="0.3">
      <c r="B88" s="48" t="s">
        <v>34</v>
      </c>
      <c r="C88" s="56" t="s">
        <v>499</v>
      </c>
      <c r="D88" s="49">
        <v>2795</v>
      </c>
      <c r="E88" s="50">
        <v>6014</v>
      </c>
      <c r="F88" s="57">
        <v>4014</v>
      </c>
      <c r="G88" s="53">
        <f>E88*F88/1000000</f>
        <v>24.140196</v>
      </c>
      <c r="H88" s="52">
        <v>23.6</v>
      </c>
      <c r="I88" s="58">
        <v>15.7</v>
      </c>
      <c r="J88" s="53">
        <f>SQRT((H88*H88)+(I88*I88))</f>
        <v>28.34519359609315</v>
      </c>
      <c r="K88" s="215">
        <f>((E88/H88)+(F88/I88))/2</f>
        <v>255.24964914174672</v>
      </c>
      <c r="L88" s="223">
        <f>E88/360</f>
        <v>16.705555555555556</v>
      </c>
      <c r="M88" s="250">
        <f>F88/360</f>
        <v>11.15</v>
      </c>
      <c r="N88" s="261">
        <f>25.4*L88/H88</f>
        <v>17.979708097928434</v>
      </c>
      <c r="O88" s="250">
        <f>25.4*(L88/H88)*(5/8)</f>
        <v>11.237317561205272</v>
      </c>
      <c r="P88" s="186">
        <f>254/H88</f>
        <v>10.762711864406779</v>
      </c>
      <c r="Q88" s="202">
        <f>(1/5)/0.001353831438675/N88</f>
        <v>8.2164225142890537</v>
      </c>
      <c r="R88" s="255">
        <f>(1/8)/0.001353831438675/O88</f>
        <v>8.2164225142890519</v>
      </c>
      <c r="S88" s="177">
        <f>(1/5)/0.001353831438675/(254/H88)</f>
        <v>13.725990278037324</v>
      </c>
      <c r="T88" s="231">
        <f>((J88^2/(Q88*(1/5/N88)))+J88)/308.4/2</f>
        <v>14.298235937393777</v>
      </c>
      <c r="U88" s="61">
        <f>(E88*0.7)/254/2</f>
        <v>8.2870078740157478</v>
      </c>
      <c r="V88" s="61">
        <f>U88*10/14</f>
        <v>5.9192913385826769</v>
      </c>
      <c r="W88" s="207">
        <f>U88/2</f>
        <v>4.1435039370078739</v>
      </c>
      <c r="X88" s="210">
        <f>((SQRT($L88^2*$M88^2)/$N$396)+($Q88/$Q$396))*(100/72.5)</f>
        <v>17.094317881920315</v>
      </c>
      <c r="Y88" s="186">
        <f>(($Q88/$Q$396)-($T88/$T$396))*(100/2.6125)</f>
        <v>-11.239063401803032</v>
      </c>
      <c r="Z88" s="58">
        <f>((SQRT($L88^2*$M88^2)/$N$396)-($T88/$T$396))*(100/63.923)</f>
        <v>15.878181767612455</v>
      </c>
      <c r="AA88" s="58">
        <f>((SQRT($L88^2*$M88^2)/$N$396)+($Q88/$Q$396)-($T88/$T$396))*(100/64.8571)</f>
        <v>17.152763586662857</v>
      </c>
      <c r="AB88" s="58">
        <f>((2*SQRT($L88^2*$M88^2)/$N$396)+($Q88/$Q$396)-($T88/$T$396))*(100/136.423)</f>
        <v>16.524479446796459</v>
      </c>
      <c r="AD88" s="123"/>
      <c r="AE88" s="124"/>
      <c r="AF88" s="125"/>
      <c r="AG88" s="125"/>
      <c r="AH88" s="125"/>
      <c r="AI88" s="125"/>
      <c r="AJ88" s="125"/>
      <c r="AK88" s="125"/>
      <c r="AL88" s="125"/>
      <c r="AM88" s="125"/>
      <c r="AN88" s="125"/>
      <c r="AO88" s="125"/>
      <c r="AP88" s="125"/>
      <c r="AQ88" s="125"/>
      <c r="AR88" s="125"/>
      <c r="AS88" s="125"/>
      <c r="AT88" s="125"/>
    </row>
    <row r="89" spans="2:46" ht="12.75" customHeight="1" x14ac:dyDescent="0.3">
      <c r="B89" s="48" t="s">
        <v>164</v>
      </c>
      <c r="C89" s="56" t="s">
        <v>489</v>
      </c>
      <c r="D89" s="49">
        <v>1299</v>
      </c>
      <c r="E89" s="50">
        <v>6016</v>
      </c>
      <c r="F89" s="57">
        <v>4000</v>
      </c>
      <c r="G89" s="53">
        <f>E89*F89/1000000</f>
        <v>24.064</v>
      </c>
      <c r="H89" s="52">
        <v>23.5</v>
      </c>
      <c r="I89" s="58">
        <v>15.6</v>
      </c>
      <c r="J89" s="53">
        <f>SQRT((H89*H89)+(I89*I89))</f>
        <v>28.206559520792322</v>
      </c>
      <c r="K89" s="215">
        <f>((E89/H89)+(F89/I89))/2</f>
        <v>256.20512820512818</v>
      </c>
      <c r="L89" s="223">
        <f>E89/360</f>
        <v>16.711111111111112</v>
      </c>
      <c r="M89" s="250">
        <f>F89/360</f>
        <v>11.111111111111111</v>
      </c>
      <c r="N89" s="261">
        <f>25.4*L89/H89</f>
        <v>18.062222222222221</v>
      </c>
      <c r="O89" s="250">
        <f>25.4*(L89/H89)*(5/8)</f>
        <v>11.288888888888888</v>
      </c>
      <c r="P89" s="186">
        <f>254/H89</f>
        <v>10.808510638297872</v>
      </c>
      <c r="Q89" s="202">
        <f>(1/5)/0.001353831438675/N89</f>
        <v>8.1788872154618577</v>
      </c>
      <c r="R89" s="255">
        <f>(1/8)/0.001353831438675/O89</f>
        <v>8.1788872154618577</v>
      </c>
      <c r="S89" s="177">
        <f>(1/5)/0.001353831438675/(254/H89)</f>
        <v>13.667829302282929</v>
      </c>
      <c r="T89" s="231">
        <f>((J89^2/(Q89*(1/5/N89)))+J89)/308.4/2</f>
        <v>14.288775076675902</v>
      </c>
      <c r="U89" s="207">
        <f>(E89*0.7)/254/2</f>
        <v>8.2897637795275578</v>
      </c>
      <c r="V89" s="177">
        <f>U89*10/14</f>
        <v>5.9212598425196843</v>
      </c>
      <c r="W89" s="177">
        <f>U89/2</f>
        <v>4.1448818897637789</v>
      </c>
      <c r="X89" s="210">
        <f>((SQRT($L89^2*$M89^2)/$N$396)+($Q89/$Q$396))*(100/72.5)</f>
        <v>17.038462703241557</v>
      </c>
      <c r="Y89" s="186">
        <f>(($Q89/$Q$396)-($T89/$T$396))*(100/2.6125)</f>
        <v>-11.37742125352089</v>
      </c>
      <c r="Z89" s="53">
        <f>((SQRT($L89^2*$M89^2)/$N$396)-($T89/$T$396))*(100/63.923)</f>
        <v>15.823113018474295</v>
      </c>
      <c r="AA89" s="53">
        <f>((SQRT($L89^2*$M89^2)/$N$396)+($Q89/$Q$396)-($T89/$T$396))*(100/64.8571)</f>
        <v>17.091620550719362</v>
      </c>
      <c r="AB89" s="53">
        <f>((2*SQRT($L89^2*$M89^2)/$N$396)+($Q89/$Q$396)-($T89/$T$396))*(100/136.423)</f>
        <v>16.468992761227543</v>
      </c>
      <c r="AG89" s="8"/>
      <c r="AH89" s="115"/>
      <c r="AI89" s="125"/>
      <c r="AJ89" s="125"/>
      <c r="AK89" s="125"/>
      <c r="AL89" s="125"/>
      <c r="AM89" s="125"/>
      <c r="AN89" s="125"/>
      <c r="AO89" s="125"/>
      <c r="AP89" s="125"/>
      <c r="AQ89" s="125"/>
      <c r="AR89" s="125"/>
      <c r="AS89" s="125"/>
      <c r="AT89" s="125"/>
    </row>
    <row r="90" spans="2:46" ht="12.75" customHeight="1" x14ac:dyDescent="0.3">
      <c r="B90" s="48" t="s">
        <v>14</v>
      </c>
      <c r="C90" s="56" t="s">
        <v>417</v>
      </c>
      <c r="D90" s="49">
        <v>699</v>
      </c>
      <c r="E90" s="50">
        <v>6016</v>
      </c>
      <c r="F90" s="57">
        <v>4000</v>
      </c>
      <c r="G90" s="53">
        <f>E90*F90/1000000</f>
        <v>24.064</v>
      </c>
      <c r="H90" s="52">
        <v>23.2</v>
      </c>
      <c r="I90" s="58">
        <v>15.4</v>
      </c>
      <c r="J90" s="53">
        <f>SQRT((H90*H90)+(I90*I90))</f>
        <v>27.846005099475221</v>
      </c>
      <c r="K90" s="215">
        <f>((E90/H90)+(F90/I90))/2</f>
        <v>259.525302283923</v>
      </c>
      <c r="L90" s="223">
        <f>E90/360</f>
        <v>16.711111111111112</v>
      </c>
      <c r="M90" s="250">
        <f>F90/360</f>
        <v>11.111111111111111</v>
      </c>
      <c r="N90" s="261">
        <f>25.4*L90/H90</f>
        <v>18.295785440613027</v>
      </c>
      <c r="O90" s="250">
        <f>25.4*(L90/H90)*(5/8)</f>
        <v>11.434865900383143</v>
      </c>
      <c r="P90" s="186">
        <f>254/H90</f>
        <v>10.948275862068966</v>
      </c>
      <c r="Q90" s="202">
        <f>(1/5)/0.001353831438675/N90</f>
        <v>8.0744758893070259</v>
      </c>
      <c r="R90" s="255">
        <f>(1/8)/0.001353831438675/O90</f>
        <v>8.0744758893070241</v>
      </c>
      <c r="S90" s="177">
        <f>(1/5)/0.001353831438675/(254/H90)</f>
        <v>13.49334637501974</v>
      </c>
      <c r="T90" s="231">
        <f>((J90^2/(Q90*(1/5/N90)))+J90)/308.4/2</f>
        <v>14.287709030294103</v>
      </c>
      <c r="U90" s="207">
        <f>(E90*0.7)/254/2</f>
        <v>8.2897637795275578</v>
      </c>
      <c r="V90" s="177">
        <f>U90*10/14</f>
        <v>5.9212598425196843</v>
      </c>
      <c r="W90" s="177">
        <f>U90/2</f>
        <v>4.1448818897637789</v>
      </c>
      <c r="X90" s="210">
        <f>((SQRT($L90^2*$M90^2)/$N$396)+($Q90/$Q$396))*(100/72.5)</f>
        <v>17.021373560514022</v>
      </c>
      <c r="Y90" s="186">
        <f>(($Q90/$Q$396)-($T90/$T$396))*(100/2.6125)</f>
        <v>-11.848044973012243</v>
      </c>
      <c r="Z90" s="53">
        <f>((SQRT($L90^2*$M90^2)/$N$396)-($T90/$T$396))*(100/63.923)</f>
        <v>15.823260983691435</v>
      </c>
      <c r="AA90" s="53">
        <f>((SQRT($L90^2*$M90^2)/$N$396)+($Q90/$Q$396)-($T90/$T$396))*(100/64.8571)</f>
        <v>17.072663420857388</v>
      </c>
      <c r="AB90" s="53">
        <f>((2*SQRT($L90^2*$M90^2)/$N$396)+($Q90/$Q$396)-($T90/$T$396))*(100/136.423)</f>
        <v>16.459980318551665</v>
      </c>
      <c r="AE90" s="8"/>
      <c r="AI90" s="125"/>
      <c r="AJ90" s="125"/>
      <c r="AK90" s="125"/>
      <c r="AL90" s="125"/>
      <c r="AM90" s="125"/>
      <c r="AN90" s="125"/>
      <c r="AO90" s="125"/>
      <c r="AP90" s="125"/>
      <c r="AQ90" s="125"/>
      <c r="AR90" s="125"/>
      <c r="AS90" s="125"/>
      <c r="AT90" s="125"/>
    </row>
    <row r="91" spans="2:46" ht="12.75" customHeight="1" x14ac:dyDescent="0.3">
      <c r="B91" s="48" t="s">
        <v>36</v>
      </c>
      <c r="C91" s="56" t="s">
        <v>540</v>
      </c>
      <c r="D91" s="49">
        <v>1699</v>
      </c>
      <c r="E91" s="50">
        <v>6000</v>
      </c>
      <c r="F91" s="57">
        <v>4000</v>
      </c>
      <c r="G91" s="53">
        <f>E91*F91/1000000</f>
        <v>24</v>
      </c>
      <c r="H91" s="52">
        <v>23.6</v>
      </c>
      <c r="I91" s="58">
        <v>15.6</v>
      </c>
      <c r="J91" s="53">
        <f>SQRT((H91*H91)+(I91*I91))</f>
        <v>28.289927536139079</v>
      </c>
      <c r="K91" s="215">
        <f>((E91/H91)+(F91/I91))/2</f>
        <v>255.32377227292483</v>
      </c>
      <c r="L91" s="223">
        <f>E91/360</f>
        <v>16.666666666666668</v>
      </c>
      <c r="M91" s="250">
        <f>F91/360</f>
        <v>11.111111111111111</v>
      </c>
      <c r="N91" s="261">
        <f>25.4*L91/H91</f>
        <v>17.93785310734463</v>
      </c>
      <c r="O91" s="250">
        <f>25.4*(L91/H91)*(5/8)</f>
        <v>11.211158192090396</v>
      </c>
      <c r="P91" s="186">
        <f>254/H91</f>
        <v>10.762711864406779</v>
      </c>
      <c r="Q91" s="202">
        <f>(1/5)/0.001353831438675/N91</f>
        <v>8.2355941668223949</v>
      </c>
      <c r="R91" s="255">
        <f>(1/8)/0.001353831438675/O91</f>
        <v>8.2355941668223913</v>
      </c>
      <c r="S91" s="177">
        <f>(1/5)/0.001353831438675/(254/H91)</f>
        <v>13.725990278037324</v>
      </c>
      <c r="T91" s="231">
        <f>((J91^2/(Q91*(1/5/N91)))+J91)/308.4/2</f>
        <v>14.176603352484454</v>
      </c>
      <c r="U91" s="207">
        <f>(E91*0.7)/254/2</f>
        <v>8.2677165354330704</v>
      </c>
      <c r="V91" s="177">
        <f>U91*10/14</f>
        <v>5.9055118110236213</v>
      </c>
      <c r="W91" s="177">
        <f>U91/2</f>
        <v>4.1338582677165352</v>
      </c>
      <c r="X91" s="210">
        <f>((SQRT($L91^2*$M91^2)/$N$396)+($Q91/$Q$396))*(100/72.5)</f>
        <v>17.00598918422352</v>
      </c>
      <c r="Y91" s="186">
        <f>(($Q91/$Q$396)-($T91/$T$396))*(100/2.6125)</f>
        <v>-10.738904158202338</v>
      </c>
      <c r="Z91" s="53">
        <f>((SQRT($L91^2*$M91^2)/$N$396)-($T91/$T$396))*(100/63.923)</f>
        <v>15.79132487969768</v>
      </c>
      <c r="AA91" s="53">
        <f>((SQRT($L91^2*$M91^2)/$N$396)+($Q91/$Q$396)-($T91/$T$396))*(100/64.8571)</f>
        <v>17.070665270477836</v>
      </c>
      <c r="AB91" s="53">
        <f>((2*SQRT($L91^2*$M91^2)/$N$396)+($Q91/$Q$396)-($T91/$T$396))*(100/136.423)</f>
        <v>16.436840387186322</v>
      </c>
      <c r="AI91" s="125"/>
      <c r="AJ91" s="125"/>
      <c r="AK91" s="125"/>
      <c r="AL91" s="125"/>
      <c r="AM91" s="125"/>
      <c r="AN91" s="125"/>
      <c r="AO91" s="125"/>
      <c r="AP91" s="125"/>
      <c r="AQ91" s="125"/>
      <c r="AR91" s="125"/>
      <c r="AS91" s="125"/>
      <c r="AT91" s="125"/>
    </row>
    <row r="92" spans="2:46" ht="12.75" customHeight="1" x14ac:dyDescent="0.3">
      <c r="B92" s="48" t="s">
        <v>36</v>
      </c>
      <c r="C92" s="56" t="s">
        <v>496</v>
      </c>
      <c r="D92" s="49">
        <v>899</v>
      </c>
      <c r="E92" s="50">
        <v>6000</v>
      </c>
      <c r="F92" s="57">
        <v>4000</v>
      </c>
      <c r="G92" s="53">
        <f>E92*F92/1000000</f>
        <v>24</v>
      </c>
      <c r="H92" s="52">
        <v>23.6</v>
      </c>
      <c r="I92" s="58">
        <v>15.6</v>
      </c>
      <c r="J92" s="53">
        <f>SQRT((H92*H92)+(I92*I92))</f>
        <v>28.289927536139079</v>
      </c>
      <c r="K92" s="215">
        <f>((E92/H92)+(F92/I92))/2</f>
        <v>255.32377227292483</v>
      </c>
      <c r="L92" s="223">
        <f>E92/360</f>
        <v>16.666666666666668</v>
      </c>
      <c r="M92" s="250">
        <f>F92/360</f>
        <v>11.111111111111111</v>
      </c>
      <c r="N92" s="261">
        <f>25.4*L92/H92</f>
        <v>17.93785310734463</v>
      </c>
      <c r="O92" s="250">
        <f>25.4*(L92/H92)*(5/8)</f>
        <v>11.211158192090396</v>
      </c>
      <c r="P92" s="186">
        <f>254/H92</f>
        <v>10.762711864406779</v>
      </c>
      <c r="Q92" s="202">
        <f>(1/5)/0.001353831438675/N92</f>
        <v>8.2355941668223949</v>
      </c>
      <c r="R92" s="255">
        <f>(1/8)/0.001353831438675/O92</f>
        <v>8.2355941668223913</v>
      </c>
      <c r="S92" s="177">
        <f>(1/5)/0.001353831438675/(254/H92)</f>
        <v>13.725990278037324</v>
      </c>
      <c r="T92" s="231">
        <f>((J92^2/(Q92*(1/5/N92)))+J92)/308.4/2</f>
        <v>14.176603352484454</v>
      </c>
      <c r="U92" s="207">
        <f>(E92*0.7)/254/2</f>
        <v>8.2677165354330704</v>
      </c>
      <c r="V92" s="177">
        <f>U92*10/14</f>
        <v>5.9055118110236213</v>
      </c>
      <c r="W92" s="177">
        <f>U92/2</f>
        <v>4.1338582677165352</v>
      </c>
      <c r="X92" s="210">
        <f>((SQRT($L92^2*$M92^2)/$N$396)+($Q92/$Q$396))*(100/72.5)</f>
        <v>17.00598918422352</v>
      </c>
      <c r="Y92" s="186">
        <f>(($Q92/$Q$396)-($T92/$T$396))*(100/2.6125)</f>
        <v>-10.738904158202338</v>
      </c>
      <c r="Z92" s="53">
        <f>((SQRT($L92^2*$M92^2)/$N$396)-($T92/$T$396))*(100/63.923)</f>
        <v>15.79132487969768</v>
      </c>
      <c r="AA92" s="53">
        <f>((SQRT($L92^2*$M92^2)/$N$396)+($Q92/$Q$396)-($T92/$T$396))*(100/64.8571)</f>
        <v>17.070665270477836</v>
      </c>
      <c r="AB92" s="53">
        <f>((2*SQRT($L92^2*$M92^2)/$N$396)+($Q92/$Q$396)-($T92/$T$396))*(100/136.423)</f>
        <v>16.436840387186322</v>
      </c>
      <c r="AI92" s="125"/>
      <c r="AJ92" s="125"/>
      <c r="AK92" s="125"/>
      <c r="AL92" s="125"/>
      <c r="AM92" s="125"/>
      <c r="AN92" s="125"/>
      <c r="AO92" s="125"/>
      <c r="AP92" s="125"/>
      <c r="AQ92" s="125"/>
      <c r="AR92" s="125"/>
      <c r="AS92" s="125"/>
      <c r="AT92" s="125"/>
    </row>
    <row r="93" spans="2:46" ht="12.75" customHeight="1" x14ac:dyDescent="0.3">
      <c r="B93" s="48" t="s">
        <v>14</v>
      </c>
      <c r="C93" s="56" t="s">
        <v>509</v>
      </c>
      <c r="D93" s="49">
        <v>1147</v>
      </c>
      <c r="E93" s="50">
        <v>6000</v>
      </c>
      <c r="F93" s="57">
        <v>4000</v>
      </c>
      <c r="G93" s="53">
        <f>E93*F93/1000000</f>
        <v>24</v>
      </c>
      <c r="H93" s="52">
        <v>23.5</v>
      </c>
      <c r="I93" s="58">
        <v>15.6</v>
      </c>
      <c r="J93" s="53">
        <f>SQRT((H93*H93)+(I93*I93))</f>
        <v>28.206559520792322</v>
      </c>
      <c r="K93" s="215">
        <f>((E93/H93)+(F93/I93))/2</f>
        <v>255.86470267321332</v>
      </c>
      <c r="L93" s="223">
        <f>E93/360</f>
        <v>16.666666666666668</v>
      </c>
      <c r="M93" s="250">
        <f>F93/360</f>
        <v>11.111111111111111</v>
      </c>
      <c r="N93" s="261">
        <f>25.4*L93/H93</f>
        <v>18.01418439716312</v>
      </c>
      <c r="O93" s="250">
        <f>25.4*(L93/H93)*(5/8)</f>
        <v>11.25886524822695</v>
      </c>
      <c r="P93" s="186">
        <f>254/H93</f>
        <v>10.808510638297872</v>
      </c>
      <c r="Q93" s="202">
        <f>(1/5)/0.001353831438675/N93</f>
        <v>8.2006975813697558</v>
      </c>
      <c r="R93" s="255">
        <f>(1/8)/0.001353831438675/O93</f>
        <v>8.2006975813697558</v>
      </c>
      <c r="S93" s="177">
        <f>(1/5)/0.001353831438675/(254/H93)</f>
        <v>13.667829302282929</v>
      </c>
      <c r="T93" s="231">
        <f>((J93^2/(Q93*(1/5/N93)))+J93)/308.4/2</f>
        <v>14.213114947002088</v>
      </c>
      <c r="U93" s="207">
        <f>(E93*0.7)/254/2</f>
        <v>8.2677165354330704</v>
      </c>
      <c r="V93" s="177">
        <f>U93*10/14</f>
        <v>5.9055118110236213</v>
      </c>
      <c r="W93" s="177">
        <f>U93/2</f>
        <v>4.1338582677165352</v>
      </c>
      <c r="X93" s="210">
        <f>((SQRT($L93^2*$M93^2)/$N$396)+($Q93/$Q$396))*(100/72.5)</f>
        <v>17.000277612965249</v>
      </c>
      <c r="Y93" s="186">
        <f>(($Q93/$Q$396)-($T93/$T$396))*(100/2.6125)</f>
        <v>-11.02140523664788</v>
      </c>
      <c r="Z93" s="53">
        <f>((SQRT($L93^2*$M93^2)/$N$396)-($T93/$T$396))*(100/63.923)</f>
        <v>15.786257139585132</v>
      </c>
      <c r="AA93" s="53">
        <f>((SQRT($L93^2*$M93^2)/$N$396)+($Q93/$Q$396)-($T93/$T$396))*(100/64.8571)</f>
        <v>17.059285883063986</v>
      </c>
      <c r="AB93" s="53">
        <f>((2*SQRT($L93^2*$M93^2)/$N$396)+($Q93/$Q$396)-($T93/$T$396))*(100/136.423)</f>
        <v>16.431430492465939</v>
      </c>
      <c r="AI93" s="125"/>
      <c r="AJ93" s="125"/>
      <c r="AK93" s="125"/>
      <c r="AL93" s="125"/>
      <c r="AM93" s="125"/>
      <c r="AN93" s="125"/>
      <c r="AO93" s="125"/>
      <c r="AP93" s="125"/>
      <c r="AQ93" s="125"/>
      <c r="AR93" s="125"/>
      <c r="AS93" s="125"/>
      <c r="AT93" s="125"/>
    </row>
    <row r="94" spans="2:46" ht="12.75" customHeight="1" x14ac:dyDescent="0.3">
      <c r="B94" s="48" t="s">
        <v>23</v>
      </c>
      <c r="C94" s="56" t="s">
        <v>559</v>
      </c>
      <c r="D94" s="49">
        <v>1399</v>
      </c>
      <c r="E94" s="50">
        <v>6000</v>
      </c>
      <c r="F94" s="57">
        <v>4000</v>
      </c>
      <c r="G94" s="53">
        <f>E94*F94/1000000</f>
        <v>24</v>
      </c>
      <c r="H94" s="52">
        <v>23.5</v>
      </c>
      <c r="I94" s="58">
        <v>15.6</v>
      </c>
      <c r="J94" s="53">
        <f>SQRT((H94*H94)+(I94*I94))</f>
        <v>28.206559520792322</v>
      </c>
      <c r="K94" s="215">
        <f>((E94/H94)+(F94/I94))/2</f>
        <v>255.86470267321332</v>
      </c>
      <c r="L94" s="223">
        <f>E94/360</f>
        <v>16.666666666666668</v>
      </c>
      <c r="M94" s="250">
        <f>F94/360</f>
        <v>11.111111111111111</v>
      </c>
      <c r="N94" s="261">
        <f>25.4*L94/H94</f>
        <v>18.01418439716312</v>
      </c>
      <c r="O94" s="250">
        <f>25.4*(L94/H94)*(5/8)</f>
        <v>11.25886524822695</v>
      </c>
      <c r="P94" s="186">
        <f>254/H94</f>
        <v>10.808510638297872</v>
      </c>
      <c r="Q94" s="202">
        <f>(1/5)/0.001353831438675/N94</f>
        <v>8.2006975813697558</v>
      </c>
      <c r="R94" s="255">
        <f>(1/8)/0.001353831438675/O94</f>
        <v>8.2006975813697558</v>
      </c>
      <c r="S94" s="177">
        <f>(1/5)/0.001353831438675/(254/H94)</f>
        <v>13.667829302282929</v>
      </c>
      <c r="T94" s="231">
        <f>((J94^2/(Q94*(1/5/N94)))+J94)/308.4/2</f>
        <v>14.213114947002088</v>
      </c>
      <c r="U94" s="207">
        <f>(E94*0.7)/254/2</f>
        <v>8.2677165354330704</v>
      </c>
      <c r="V94" s="177">
        <f>U94*10/14</f>
        <v>5.9055118110236213</v>
      </c>
      <c r="W94" s="177">
        <f>U94/2</f>
        <v>4.1338582677165352</v>
      </c>
      <c r="X94" s="210">
        <f>((SQRT($L94^2*$M94^2)/$N$396)+($Q94/$Q$396))*(100/72.5)</f>
        <v>17.000277612965249</v>
      </c>
      <c r="Y94" s="186">
        <f>(($Q94/$Q$396)-($T94/$T$396))*(100/2.6125)</f>
        <v>-11.02140523664788</v>
      </c>
      <c r="Z94" s="53">
        <f>((SQRT($L94^2*$M94^2)/$N$396)-($T94/$T$396))*(100/63.923)</f>
        <v>15.786257139585132</v>
      </c>
      <c r="AA94" s="53">
        <f>((SQRT($L94^2*$M94^2)/$N$396)+($Q94/$Q$396)-($T94/$T$396))*(100/64.8571)</f>
        <v>17.059285883063986</v>
      </c>
      <c r="AB94" s="53">
        <f>((2*SQRT($L94^2*$M94^2)/$N$396)+($Q94/$Q$396)-($T94/$T$396))*(100/136.423)</f>
        <v>16.431430492465939</v>
      </c>
      <c r="AI94" s="125"/>
      <c r="AJ94" s="125"/>
      <c r="AK94" s="125"/>
      <c r="AL94" s="125"/>
      <c r="AM94" s="125"/>
      <c r="AN94" s="125"/>
      <c r="AO94" s="125"/>
      <c r="AP94" s="125"/>
      <c r="AQ94" s="125"/>
      <c r="AR94" s="125"/>
      <c r="AS94" s="125"/>
      <c r="AT94" s="125"/>
    </row>
    <row r="95" spans="2:46" ht="12.75" customHeight="1" x14ac:dyDescent="0.3">
      <c r="B95" s="48" t="s">
        <v>164</v>
      </c>
      <c r="C95" s="56" t="s">
        <v>551</v>
      </c>
      <c r="D95" s="49">
        <v>649</v>
      </c>
      <c r="E95" s="50">
        <v>6000</v>
      </c>
      <c r="F95" s="57">
        <v>4000</v>
      </c>
      <c r="G95" s="53">
        <f>E95*F95/1000000</f>
        <v>24</v>
      </c>
      <c r="H95" s="52">
        <v>23.5</v>
      </c>
      <c r="I95" s="58">
        <v>15.6</v>
      </c>
      <c r="J95" s="53">
        <f>SQRT((H95*H95)+(I95*I95))</f>
        <v>28.206559520792322</v>
      </c>
      <c r="K95" s="215">
        <f>((E95/H95)+(F95/I95))/2</f>
        <v>255.86470267321332</v>
      </c>
      <c r="L95" s="223">
        <f>E95/360</f>
        <v>16.666666666666668</v>
      </c>
      <c r="M95" s="250">
        <f>F95/360</f>
        <v>11.111111111111111</v>
      </c>
      <c r="N95" s="261">
        <f>25.4*L95/H95</f>
        <v>18.01418439716312</v>
      </c>
      <c r="O95" s="250">
        <f>25.4*(L95/H95)*(5/8)</f>
        <v>11.25886524822695</v>
      </c>
      <c r="P95" s="186">
        <f>254/H95</f>
        <v>10.808510638297872</v>
      </c>
      <c r="Q95" s="202">
        <f>(1/5)/0.001353831438675/N95</f>
        <v>8.2006975813697558</v>
      </c>
      <c r="R95" s="255">
        <f>(1/8)/0.001353831438675/O95</f>
        <v>8.2006975813697558</v>
      </c>
      <c r="S95" s="177">
        <f>(1/5)/0.001353831438675/(254/H95)</f>
        <v>13.667829302282929</v>
      </c>
      <c r="T95" s="231">
        <f>((J95^2/(Q95*(1/5/N95)))+J95)/308.4/2</f>
        <v>14.213114947002088</v>
      </c>
      <c r="U95" s="207">
        <f>(E95*0.7)/254/2</f>
        <v>8.2677165354330704</v>
      </c>
      <c r="V95" s="177">
        <f>U95*10/14</f>
        <v>5.9055118110236213</v>
      </c>
      <c r="W95" s="177">
        <f>U95/2</f>
        <v>4.1338582677165352</v>
      </c>
      <c r="X95" s="210">
        <f>((SQRT($L95^2*$M95^2)/$N$396)+($Q95/$Q$396))*(100/72.5)</f>
        <v>17.000277612965249</v>
      </c>
      <c r="Y95" s="186">
        <f>(($Q95/$Q$396)-($T95/$T$396))*(100/2.6125)</f>
        <v>-11.02140523664788</v>
      </c>
      <c r="Z95" s="53">
        <f>((SQRT($L95^2*$M95^2)/$N$396)-($T95/$T$396))*(100/63.923)</f>
        <v>15.786257139585132</v>
      </c>
      <c r="AA95" s="53">
        <f>((SQRT($L95^2*$M95^2)/$N$396)+($Q95/$Q$396)-($T95/$T$396))*(100/64.8571)</f>
        <v>17.059285883063986</v>
      </c>
      <c r="AB95" s="53">
        <f>((2*SQRT($L95^2*$M95^2)/$N$396)+($Q95/$Q$396)-($T95/$T$396))*(100/136.423)</f>
        <v>16.431430492465939</v>
      </c>
      <c r="AI95" s="125"/>
      <c r="AJ95" s="125"/>
      <c r="AK95" s="125"/>
      <c r="AL95" s="125"/>
      <c r="AM95" s="125"/>
      <c r="AN95" s="125"/>
      <c r="AO95" s="125"/>
      <c r="AP95" s="125"/>
      <c r="AQ95" s="125"/>
      <c r="AR95" s="125"/>
      <c r="AS95" s="125"/>
      <c r="AT95" s="125"/>
    </row>
    <row r="96" spans="2:46" ht="12.75" customHeight="1" x14ac:dyDescent="0.3">
      <c r="B96" s="48" t="s">
        <v>145</v>
      </c>
      <c r="C96" s="56" t="s">
        <v>513</v>
      </c>
      <c r="D96" s="49">
        <v>799</v>
      </c>
      <c r="E96" s="50">
        <v>6000</v>
      </c>
      <c r="F96" s="57">
        <v>4000</v>
      </c>
      <c r="G96" s="53">
        <f>E96*F96/1000000</f>
        <v>24</v>
      </c>
      <c r="H96" s="52">
        <v>23.5</v>
      </c>
      <c r="I96" s="58">
        <v>15.6</v>
      </c>
      <c r="J96" s="53">
        <f>SQRT((H96*H96)+(I96*I96))</f>
        <v>28.206559520792322</v>
      </c>
      <c r="K96" s="215">
        <f>((E96/H96)+(F96/I96))/2</f>
        <v>255.86470267321332</v>
      </c>
      <c r="L96" s="223">
        <f>E96/360</f>
        <v>16.666666666666668</v>
      </c>
      <c r="M96" s="250">
        <f>F96/360</f>
        <v>11.111111111111111</v>
      </c>
      <c r="N96" s="261">
        <f>25.4*L96/H96</f>
        <v>18.01418439716312</v>
      </c>
      <c r="O96" s="250">
        <f>25.4*(L96/H96)*(5/8)</f>
        <v>11.25886524822695</v>
      </c>
      <c r="P96" s="186">
        <f>254/H96</f>
        <v>10.808510638297872</v>
      </c>
      <c r="Q96" s="202">
        <f>(1/5)/0.001353831438675/N96</f>
        <v>8.2006975813697558</v>
      </c>
      <c r="R96" s="255">
        <f>(1/8)/0.001353831438675/O96</f>
        <v>8.2006975813697558</v>
      </c>
      <c r="S96" s="177">
        <f>(1/5)/0.001353831438675/(254/H96)</f>
        <v>13.667829302282929</v>
      </c>
      <c r="T96" s="231">
        <f>((J96^2/(Q96*(1/5/N96)))+J96)/308.4/2</f>
        <v>14.213114947002088</v>
      </c>
      <c r="U96" s="207">
        <f>(E96*0.7)/254/2</f>
        <v>8.2677165354330704</v>
      </c>
      <c r="V96" s="177">
        <f>U96*10/14</f>
        <v>5.9055118110236213</v>
      </c>
      <c r="W96" s="177">
        <f>U96/2</f>
        <v>4.1338582677165352</v>
      </c>
      <c r="X96" s="210">
        <f>((SQRT($L96^2*$M96^2)/$N$396)+($Q96/$Q$396))*(100/72.5)</f>
        <v>17.000277612965249</v>
      </c>
      <c r="Y96" s="186">
        <f>(($Q96/$Q$396)-($T96/$T$396))*(100/2.6125)</f>
        <v>-11.02140523664788</v>
      </c>
      <c r="Z96" s="53">
        <f>((SQRT($L96^2*$M96^2)/$N$396)-($T96/$T$396))*(100/63.923)</f>
        <v>15.786257139585132</v>
      </c>
      <c r="AA96" s="53">
        <f>((SQRT($L96^2*$M96^2)/$N$396)+($Q96/$Q$396)-($T96/$T$396))*(100/64.8571)</f>
        <v>17.059285883063986</v>
      </c>
      <c r="AB96" s="53">
        <f>((2*SQRT($L96^2*$M96^2)/$N$396)+($Q96/$Q$396)-($T96/$T$396))*(100/136.423)</f>
        <v>16.431430492465939</v>
      </c>
      <c r="AI96" s="125"/>
      <c r="AJ96" s="125"/>
      <c r="AK96" s="125"/>
      <c r="AL96" s="125"/>
      <c r="AM96" s="125"/>
      <c r="AN96" s="125"/>
      <c r="AO96" s="125"/>
      <c r="AP96" s="125"/>
      <c r="AQ96" s="125"/>
      <c r="AR96" s="125"/>
      <c r="AS96" s="125"/>
      <c r="AT96" s="125"/>
    </row>
    <row r="97" spans="2:46" ht="12.75" customHeight="1" x14ac:dyDescent="0.3">
      <c r="B97" s="60" t="s">
        <v>145</v>
      </c>
      <c r="C97" s="56" t="s">
        <v>582</v>
      </c>
      <c r="D97" s="49">
        <v>1046</v>
      </c>
      <c r="E97" s="50">
        <v>6000</v>
      </c>
      <c r="F97" s="57">
        <v>4000</v>
      </c>
      <c r="G97" s="53">
        <f>E97*F97/1000000</f>
        <v>24</v>
      </c>
      <c r="H97" s="52">
        <v>23.5</v>
      </c>
      <c r="I97" s="58">
        <v>15.7</v>
      </c>
      <c r="J97" s="53">
        <f>SQRT((H97*H97)+(I97*I97))</f>
        <v>28.261988606607286</v>
      </c>
      <c r="K97" s="215">
        <f>((E97/H97)+(F97/I97))/2</f>
        <v>255.04810949993225</v>
      </c>
      <c r="L97" s="223">
        <f>E97/360</f>
        <v>16.666666666666668</v>
      </c>
      <c r="M97" s="250">
        <f>F97/360</f>
        <v>11.111111111111111</v>
      </c>
      <c r="N97" s="261">
        <f>25.4*L97/H97</f>
        <v>18.01418439716312</v>
      </c>
      <c r="O97" s="250">
        <f>25.4*(L97/H97)*(5/8)</f>
        <v>11.25886524822695</v>
      </c>
      <c r="P97" s="186">
        <f>254/H97</f>
        <v>10.808510638297872</v>
      </c>
      <c r="Q97" s="202">
        <f>(1/5)/0.001353831438675/N97</f>
        <v>8.2006975813697558</v>
      </c>
      <c r="R97" s="255">
        <f>(1/8)/0.001353831438675/O97</f>
        <v>8.2006975813697558</v>
      </c>
      <c r="S97" s="177">
        <f>(1/5)/0.001353831438675/(254/H97)</f>
        <v>13.667829302282929</v>
      </c>
      <c r="T97" s="231">
        <f>((J97^2/(Q97*(1/5/N97)))+J97)/308.4/2</f>
        <v>14.268940554188411</v>
      </c>
      <c r="U97" s="207">
        <f>(E97*0.7)/254/2</f>
        <v>8.2677165354330704</v>
      </c>
      <c r="V97" s="177">
        <f>U97*10/14</f>
        <v>5.9055118110236213</v>
      </c>
      <c r="W97" s="177">
        <f>U97/2</f>
        <v>4.1338582677165352</v>
      </c>
      <c r="X97" s="210">
        <f>((SQRT($L97^2*$M97^2)/$N$396)+($Q97/$Q$396))*(100/72.5)</f>
        <v>17.000277612965249</v>
      </c>
      <c r="Y97" s="186">
        <f>(($Q97/$Q$396)-($T97/$T$396))*(100/2.6125)</f>
        <v>-11.210996290408675</v>
      </c>
      <c r="Z97" s="53">
        <f>((SQRT($L97^2*$M97^2)/$N$396)-($T97/$T$396))*(100/63.923)</f>
        <v>15.77850865112323</v>
      </c>
      <c r="AA97" s="53">
        <f>((SQRT($L97^2*$M97^2)/$N$396)+($Q97/$Q$396)-($T97/$T$396))*(100/64.8571)</f>
        <v>17.051648991683546</v>
      </c>
      <c r="AB97" s="53">
        <f>((2*SQRT($L97^2*$M97^2)/$N$396)+($Q97/$Q$396)-($T97/$T$396))*(100/136.423)</f>
        <v>16.427799824411796</v>
      </c>
      <c r="AD97" s="39"/>
      <c r="AI97" s="125"/>
      <c r="AJ97" s="125"/>
      <c r="AK97" s="125"/>
      <c r="AL97" s="125"/>
      <c r="AM97" s="125"/>
      <c r="AN97" s="125"/>
      <c r="AO97" s="125"/>
      <c r="AP97" s="125"/>
      <c r="AQ97" s="125"/>
      <c r="AR97" s="125"/>
      <c r="AS97" s="125"/>
      <c r="AT97" s="125"/>
    </row>
    <row r="98" spans="2:46" ht="12.75" customHeight="1" x14ac:dyDescent="0.3">
      <c r="B98" s="48" t="s">
        <v>89</v>
      </c>
      <c r="C98" s="59" t="s">
        <v>297</v>
      </c>
      <c r="D98" s="49">
        <v>12000</v>
      </c>
      <c r="E98" s="50">
        <v>5328</v>
      </c>
      <c r="F98" s="57">
        <v>4000</v>
      </c>
      <c r="G98" s="53">
        <f>E98*F98/1000000</f>
        <v>21.312000000000001</v>
      </c>
      <c r="H98" s="52">
        <v>48</v>
      </c>
      <c r="I98" s="58">
        <v>36</v>
      </c>
      <c r="J98" s="53">
        <f>SQRT((H98*H98)+(I98*I98))</f>
        <v>60</v>
      </c>
      <c r="K98" s="215">
        <f>((E98/H98)+(F98/I98))/2</f>
        <v>111.05555555555556</v>
      </c>
      <c r="L98" s="223">
        <f>E98/360</f>
        <v>14.8</v>
      </c>
      <c r="M98" s="250">
        <f>F98/360</f>
        <v>11.111111111111111</v>
      </c>
      <c r="N98" s="261">
        <f>25.4*L98/H98</f>
        <v>7.831666666666667</v>
      </c>
      <c r="O98" s="250">
        <f>25.4*(L98/H98)*(5/8)</f>
        <v>4.8947916666666664</v>
      </c>
      <c r="P98" s="186">
        <f>254/H98</f>
        <v>5.291666666666667</v>
      </c>
      <c r="Q98" s="202">
        <f>(1/5)/0.001353831438675/N98</f>
        <v>18.863019163587708</v>
      </c>
      <c r="R98" s="255">
        <f>(1/8)/0.001353831438675/O98</f>
        <v>18.863019163587708</v>
      </c>
      <c r="S98" s="177">
        <f>(1/5)/0.001353831438675/(254/H98)</f>
        <v>27.917268362109809</v>
      </c>
      <c r="T98" s="231">
        <f>((J98^2/(Q98*(1/5/N98)))+J98)/308.4/2</f>
        <v>12.213607254636285</v>
      </c>
      <c r="U98" s="207">
        <f>(E98*0.7)/254/2</f>
        <v>7.3417322834645669</v>
      </c>
      <c r="V98" s="177">
        <f>U98*10/14</f>
        <v>5.2440944881889768</v>
      </c>
      <c r="W98" s="177">
        <f>U98/2</f>
        <v>3.6708661417322834</v>
      </c>
      <c r="X98" s="210">
        <f>((SQRT($L98^2*$M98^2)/$N$396)+($Q98/$Q$396))*(100/72.5)</f>
        <v>16.991691645418317</v>
      </c>
      <c r="Y98" s="186">
        <f>(($Q98/$Q$396)-($T98/$T$396))*(100/2.6125)</f>
        <v>44.198256321768469</v>
      </c>
      <c r="Z98" s="53">
        <f>((SQRT($L98^2*$M98^2)/$N$396)-($T98/$T$396))*(100/63.923)</f>
        <v>14.074775835266184</v>
      </c>
      <c r="AA98" s="53">
        <f>((SQRT($L98^2*$M98^2)/$N$396)+($Q98/$Q$396)-($T98/$T$396))*(100/64.8571)</f>
        <v>17.323218927851908</v>
      </c>
      <c r="AB98" s="53">
        <f>((2*SQRT($L98^2*$M98^2)/$N$396)+($Q98/$Q$396)-($T98/$T$396))*(100/136.423)</f>
        <v>15.624927908128013</v>
      </c>
      <c r="AI98" s="125"/>
      <c r="AJ98" s="125"/>
      <c r="AK98" s="125"/>
      <c r="AL98" s="125"/>
      <c r="AM98" s="125"/>
      <c r="AN98" s="125"/>
      <c r="AO98" s="125"/>
      <c r="AP98" s="125"/>
      <c r="AQ98" s="125"/>
      <c r="AR98" s="125"/>
      <c r="AS98" s="125"/>
      <c r="AT98" s="125"/>
    </row>
    <row r="99" spans="2:46" ht="12.75" customHeight="1" x14ac:dyDescent="0.3">
      <c r="B99" s="48" t="s">
        <v>21</v>
      </c>
      <c r="C99" s="59" t="s">
        <v>477</v>
      </c>
      <c r="D99" s="49">
        <v>1199</v>
      </c>
      <c r="E99" s="50">
        <v>6000</v>
      </c>
      <c r="F99" s="57">
        <v>4000</v>
      </c>
      <c r="G99" s="53">
        <f>E99*F99/1000000</f>
        <v>24</v>
      </c>
      <c r="H99" s="52">
        <v>22.5</v>
      </c>
      <c r="I99" s="58">
        <v>15</v>
      </c>
      <c r="J99" s="53">
        <f>SQRT((H99*H99)+(I99*I99))</f>
        <v>27.041634565979919</v>
      </c>
      <c r="K99" s="215">
        <f>((E99/H99)+(F99/I99))/2</f>
        <v>266.66666666666669</v>
      </c>
      <c r="L99" s="223">
        <f>E99/360</f>
        <v>16.666666666666668</v>
      </c>
      <c r="M99" s="250">
        <f>F99/360</f>
        <v>11.111111111111111</v>
      </c>
      <c r="N99" s="261">
        <f>25.4*L99/H99</f>
        <v>18.814814814814813</v>
      </c>
      <c r="O99" s="250">
        <f>25.4*(L99/H99)*(5/8)</f>
        <v>11.75925925925926</v>
      </c>
      <c r="P99" s="186">
        <f>254/H99</f>
        <v>11.28888888888889</v>
      </c>
      <c r="Q99" s="202">
        <f>(1/5)/0.001353831438675/N99</f>
        <v>7.8517317268433846</v>
      </c>
      <c r="R99" s="255">
        <f>(1/8)/0.001353831438675/O99</f>
        <v>7.8517317268433828</v>
      </c>
      <c r="S99" s="177">
        <f>(1/5)/0.001353831438675/(254/H99)</f>
        <v>13.086219544738972</v>
      </c>
      <c r="T99" s="231">
        <f>((J99^2/(Q99*(1/5/N99)))+J99)/308.4/2</f>
        <v>14.248343877950093</v>
      </c>
      <c r="U99" s="207">
        <f>(E99*0.7)/254/2</f>
        <v>8.2677165354330704</v>
      </c>
      <c r="V99" s="177">
        <f>U99*10/14</f>
        <v>5.9055118110236213</v>
      </c>
      <c r="W99" s="177">
        <f>U99/2</f>
        <v>4.1338582677165352</v>
      </c>
      <c r="X99" s="210">
        <f>((SQRT($L99^2*$M99^2)/$N$396)+($Q99/$Q$396))*(100/72.5)</f>
        <v>16.943161900382552</v>
      </c>
      <c r="Y99" s="186">
        <f>(($Q99/$Q$396)-($T99/$T$396))*(100/2.6125)</f>
        <v>-12.726076632033845</v>
      </c>
      <c r="Z99" s="53">
        <f>((SQRT($L99^2*$M99^2)/$N$396)-($T99/$T$396))*(100/63.923)</f>
        <v>15.781367430744801</v>
      </c>
      <c r="AA99" s="53">
        <f>((SQRT($L99^2*$M99^2)/$N$396)+($Q99/$Q$396)-($T99/$T$396))*(100/64.8571)</f>
        <v>16.990620247066602</v>
      </c>
      <c r="AB99" s="53">
        <f>((2*SQRT($L99^2*$M99^2)/$N$396)+($Q99/$Q$396)-($T99/$T$396))*(100/136.423)</f>
        <v>16.398786040867265</v>
      </c>
      <c r="AG99" s="8"/>
      <c r="AH99" s="115"/>
      <c r="AI99" s="125"/>
      <c r="AJ99" s="125"/>
      <c r="AK99" s="125"/>
      <c r="AL99" s="125"/>
      <c r="AM99" s="125"/>
      <c r="AN99" s="125"/>
      <c r="AO99" s="125"/>
      <c r="AP99" s="125"/>
      <c r="AQ99" s="125"/>
      <c r="AR99" s="125"/>
      <c r="AS99" s="125"/>
      <c r="AT99" s="125"/>
    </row>
    <row r="100" spans="2:46" ht="12.75" customHeight="1" x14ac:dyDescent="0.3">
      <c r="B100" s="48" t="s">
        <v>21</v>
      </c>
      <c r="C100" s="169" t="s">
        <v>541</v>
      </c>
      <c r="D100" s="49">
        <v>849</v>
      </c>
      <c r="E100" s="50">
        <v>6000</v>
      </c>
      <c r="F100" s="57">
        <v>4000</v>
      </c>
      <c r="G100" s="53">
        <f>E100*F100/1000000</f>
        <v>24</v>
      </c>
      <c r="H100" s="52">
        <v>22.3</v>
      </c>
      <c r="I100" s="58">
        <v>14.9</v>
      </c>
      <c r="J100" s="53">
        <f>SQRT((H100*H100)+(I100*I100))</f>
        <v>26.819768828235638</v>
      </c>
      <c r="K100" s="215">
        <f>((E100/H100)+(F100/I100))/2</f>
        <v>268.75733590152583</v>
      </c>
      <c r="L100" s="223">
        <f>E100/360</f>
        <v>16.666666666666668</v>
      </c>
      <c r="M100" s="250">
        <f>F100/360</f>
        <v>11.111111111111111</v>
      </c>
      <c r="N100" s="261">
        <f>25.4*L100/H100</f>
        <v>18.98355754857997</v>
      </c>
      <c r="O100" s="250">
        <f>25.4*(L100/H100)*(5/8)</f>
        <v>11.864723467862481</v>
      </c>
      <c r="P100" s="186">
        <f>254/H100</f>
        <v>11.390134529147982</v>
      </c>
      <c r="Q100" s="202">
        <f>(1/5)/0.001353831438675/N100</f>
        <v>7.7819385559381091</v>
      </c>
      <c r="R100" s="255">
        <f>(1/8)/0.001353831438675/O100</f>
        <v>7.7819385559381082</v>
      </c>
      <c r="S100" s="177">
        <f>(1/5)/0.001353831438675/(254/H100)</f>
        <v>12.969897593230183</v>
      </c>
      <c r="T100" s="231">
        <f>((J100^2/(Q100*(1/5/N100)))+J100)/308.4/2</f>
        <v>14.267605320583742</v>
      </c>
      <c r="U100" s="207">
        <f>(E100*0.7)/254/2</f>
        <v>8.2677165354330704</v>
      </c>
      <c r="V100" s="177">
        <f>U100*10/14</f>
        <v>5.9055118110236213</v>
      </c>
      <c r="W100" s="177">
        <f>U100/2</f>
        <v>4.1338582677165352</v>
      </c>
      <c r="X100" s="210">
        <f>((SQRT($L100^2*$M100^2)/$N$396)+($Q100/$Q$396))*(100/72.5)</f>
        <v>16.931738757866015</v>
      </c>
      <c r="Y100" s="186">
        <f>(($Q100/$Q$396)-($T100/$T$396))*(100/2.6125)</f>
        <v>-13.108496875963642</v>
      </c>
      <c r="Z100" s="53">
        <f>((SQRT($L100^2*$M100^2)/$N$396)-($T100/$T$396))*(100/63.923)</f>
        <v>15.778693979016667</v>
      </c>
      <c r="AA100" s="53">
        <f>((SQRT($L100^2*$M100^2)/$N$396)+($Q100/$Q$396)-($T100/$T$396))*(100/64.8571)</f>
        <v>16.975216029374682</v>
      </c>
      <c r="AB100" s="53">
        <f>((2*SQRT($L100^2*$M100^2)/$N$396)+($Q100/$Q$396)-($T100/$T$396))*(100/136.423)</f>
        <v>16.391462694457445</v>
      </c>
      <c r="AG100" s="8"/>
      <c r="AH100" s="115"/>
      <c r="AI100" s="125"/>
      <c r="AJ100" s="125"/>
      <c r="AK100" s="125"/>
      <c r="AL100" s="125"/>
      <c r="AM100" s="125"/>
      <c r="AN100" s="125"/>
      <c r="AO100" s="125"/>
      <c r="AP100" s="125"/>
      <c r="AQ100" s="125"/>
      <c r="AR100" s="125"/>
      <c r="AS100" s="125"/>
      <c r="AT100" s="125"/>
    </row>
    <row r="101" spans="2:46" ht="12.75" customHeight="1" x14ac:dyDescent="0.3">
      <c r="B101" s="48" t="s">
        <v>21</v>
      </c>
      <c r="C101" s="56" t="s">
        <v>573</v>
      </c>
      <c r="D101" s="49">
        <v>979</v>
      </c>
      <c r="E101" s="50">
        <v>6000</v>
      </c>
      <c r="F101" s="57">
        <v>4000</v>
      </c>
      <c r="G101" s="53">
        <f>E101*F101/1000000</f>
        <v>24</v>
      </c>
      <c r="H101" s="52">
        <v>22.3</v>
      </c>
      <c r="I101" s="58">
        <v>14.9</v>
      </c>
      <c r="J101" s="53">
        <f>SQRT((H101*H101)+(I101*I101))</f>
        <v>26.819768828235638</v>
      </c>
      <c r="K101" s="215">
        <f>((E101/H101)+(F101/I101))/2</f>
        <v>268.75733590152583</v>
      </c>
      <c r="L101" s="223">
        <f>E101/360</f>
        <v>16.666666666666668</v>
      </c>
      <c r="M101" s="250">
        <f>F101/360</f>
        <v>11.111111111111111</v>
      </c>
      <c r="N101" s="261">
        <f>25.4*L101/H101</f>
        <v>18.98355754857997</v>
      </c>
      <c r="O101" s="250">
        <f>25.4*(L101/H101)*(5/8)</f>
        <v>11.864723467862481</v>
      </c>
      <c r="P101" s="186">
        <f>254/H101</f>
        <v>11.390134529147982</v>
      </c>
      <c r="Q101" s="202">
        <f>(1/5)/0.001353831438675/N101</f>
        <v>7.7819385559381091</v>
      </c>
      <c r="R101" s="255">
        <f>(1/8)/0.001353831438675/O101</f>
        <v>7.7819385559381082</v>
      </c>
      <c r="S101" s="177">
        <f>(1/5)/0.001353831438675/(254/H101)</f>
        <v>12.969897593230183</v>
      </c>
      <c r="T101" s="231">
        <f>((J101^2/(Q101*(1/5/N101)))+J101)/308.4/2</f>
        <v>14.267605320583742</v>
      </c>
      <c r="U101" s="207">
        <f>(E101*0.7)/254/2</f>
        <v>8.2677165354330704</v>
      </c>
      <c r="V101" s="177">
        <f>U101*10/14</f>
        <v>5.9055118110236213</v>
      </c>
      <c r="W101" s="177">
        <f>U101/2</f>
        <v>4.1338582677165352</v>
      </c>
      <c r="X101" s="210">
        <f>((SQRT($L101^2*$M101^2)/$N$396)+($Q101/$Q$396))*(100/72.5)</f>
        <v>16.931738757866015</v>
      </c>
      <c r="Y101" s="186">
        <f>(($Q101/$Q$396)-($T101/$T$396))*(100/2.6125)</f>
        <v>-13.108496875963642</v>
      </c>
      <c r="Z101" s="53">
        <f>((SQRT($L101^2*$M101^2)/$N$396)-($T101/$T$396))*(100/63.923)</f>
        <v>15.778693979016667</v>
      </c>
      <c r="AA101" s="53">
        <f>((SQRT($L101^2*$M101^2)/$N$396)+($Q101/$Q$396)-($T101/$T$396))*(100/64.8571)</f>
        <v>16.975216029374682</v>
      </c>
      <c r="AB101" s="53">
        <f>((2*SQRT($L101^2*$M101^2)/$N$396)+($Q101/$Q$396)-($T101/$T$396))*(100/136.423)</f>
        <v>16.391462694457445</v>
      </c>
      <c r="AD101" s="39"/>
      <c r="AI101" s="125"/>
      <c r="AJ101" s="125"/>
      <c r="AK101" s="125"/>
      <c r="AL101" s="125"/>
      <c r="AM101" s="125"/>
      <c r="AN101" s="125"/>
      <c r="AO101" s="125"/>
      <c r="AP101" s="125"/>
      <c r="AQ101" s="125"/>
      <c r="AR101" s="125"/>
      <c r="AS101" s="125"/>
      <c r="AT101" s="125"/>
    </row>
    <row r="102" spans="2:46" ht="12.75" customHeight="1" x14ac:dyDescent="0.3">
      <c r="B102" s="48" t="s">
        <v>21</v>
      </c>
      <c r="C102" s="56" t="s">
        <v>497</v>
      </c>
      <c r="D102" s="49">
        <v>1299</v>
      </c>
      <c r="E102" s="50">
        <v>6000</v>
      </c>
      <c r="F102" s="57">
        <v>4000</v>
      </c>
      <c r="G102" s="53">
        <f>E102*F102/1000000</f>
        <v>24</v>
      </c>
      <c r="H102" s="52">
        <v>22.3</v>
      </c>
      <c r="I102" s="58">
        <v>14.9</v>
      </c>
      <c r="J102" s="53">
        <f>SQRT((H102*H102)+(I102*I102))</f>
        <v>26.819768828235638</v>
      </c>
      <c r="K102" s="215">
        <f>((E102/H102)+(F102/I102))/2</f>
        <v>268.75733590152583</v>
      </c>
      <c r="L102" s="223">
        <f>E102/360</f>
        <v>16.666666666666668</v>
      </c>
      <c r="M102" s="250">
        <f>F102/360</f>
        <v>11.111111111111111</v>
      </c>
      <c r="N102" s="261">
        <f>25.4*L102/H102</f>
        <v>18.98355754857997</v>
      </c>
      <c r="O102" s="250">
        <f>25.4*(L102/H102)*(5/8)</f>
        <v>11.864723467862481</v>
      </c>
      <c r="P102" s="186">
        <f>254/H102</f>
        <v>11.390134529147982</v>
      </c>
      <c r="Q102" s="202">
        <f>(1/5)/0.001353831438675/N102</f>
        <v>7.7819385559381091</v>
      </c>
      <c r="R102" s="255">
        <f>(1/8)/0.001353831438675/O102</f>
        <v>7.7819385559381082</v>
      </c>
      <c r="S102" s="177">
        <f>(1/5)/0.001353831438675/(254/H102)</f>
        <v>12.969897593230183</v>
      </c>
      <c r="T102" s="231">
        <f>((J102^2/(Q102*(1/5/N102)))+J102)/308.4/2</f>
        <v>14.267605320583742</v>
      </c>
      <c r="U102" s="207">
        <f>(E102*0.7)/254/2</f>
        <v>8.2677165354330704</v>
      </c>
      <c r="V102" s="177">
        <f>U102*10/14</f>
        <v>5.9055118110236213</v>
      </c>
      <c r="W102" s="177">
        <f>U102/2</f>
        <v>4.1338582677165352</v>
      </c>
      <c r="X102" s="210">
        <f>((SQRT($L102^2*$M102^2)/$N$396)+($Q102/$Q$396))*(100/72.5)</f>
        <v>16.931738757866015</v>
      </c>
      <c r="Y102" s="186">
        <f>(($Q102/$Q$396)-($T102/$T$396))*(100/2.6125)</f>
        <v>-13.108496875963642</v>
      </c>
      <c r="Z102" s="53">
        <f>((SQRT($L102^2*$M102^2)/$N$396)-($T102/$T$396))*(100/63.923)</f>
        <v>15.778693979016667</v>
      </c>
      <c r="AA102" s="53">
        <f>((SQRT($L102^2*$M102^2)/$N$396)+($Q102/$Q$396)-($T102/$T$396))*(100/64.8571)</f>
        <v>16.975216029374682</v>
      </c>
      <c r="AB102" s="53">
        <f>((2*SQRT($L102^2*$M102^2)/$N$396)+($Q102/$Q$396)-($T102/$T$396))*(100/136.423)</f>
        <v>16.391462694457445</v>
      </c>
      <c r="AE102" s="115"/>
      <c r="AG102" s="8"/>
      <c r="AK102" s="242" t="s">
        <v>533</v>
      </c>
      <c r="AT102" s="125"/>
    </row>
    <row r="103" spans="2:46" ht="12.75" customHeight="1" x14ac:dyDescent="0.3">
      <c r="B103" s="48" t="s">
        <v>21</v>
      </c>
      <c r="C103" s="56" t="s">
        <v>557</v>
      </c>
      <c r="D103" s="49">
        <v>879</v>
      </c>
      <c r="E103" s="50">
        <v>6000</v>
      </c>
      <c r="F103" s="57">
        <v>4000</v>
      </c>
      <c r="G103" s="53">
        <f>E103*F103/1000000</f>
        <v>24</v>
      </c>
      <c r="H103" s="52">
        <v>22.2</v>
      </c>
      <c r="I103" s="58">
        <v>14.8</v>
      </c>
      <c r="J103" s="53">
        <f>SQRT((H103*H103)+(I103*I103))</f>
        <v>26.681079438433521</v>
      </c>
      <c r="K103" s="215">
        <f>((E103/H103)+(F103/I103))/2</f>
        <v>270.27027027027026</v>
      </c>
      <c r="L103" s="223">
        <f>E103/360</f>
        <v>16.666666666666668</v>
      </c>
      <c r="M103" s="250">
        <f>F103/360</f>
        <v>11.111111111111111</v>
      </c>
      <c r="N103" s="261">
        <f>25.4*L103/H103</f>
        <v>19.069069069069069</v>
      </c>
      <c r="O103" s="250">
        <f>25.4*(L103/H103)*(5/8)</f>
        <v>11.918168168168169</v>
      </c>
      <c r="P103" s="186">
        <f>254/H103</f>
        <v>11.441441441441441</v>
      </c>
      <c r="Q103" s="202">
        <f>(1/5)/0.001353831438675/N103</f>
        <v>7.7470419704854718</v>
      </c>
      <c r="R103" s="255">
        <f>(1/8)/0.001353831438675/O103</f>
        <v>7.7470419704854709</v>
      </c>
      <c r="S103" s="177">
        <f>(1/5)/0.001353831438675/(254/H103)</f>
        <v>12.911736617475787</v>
      </c>
      <c r="T103" s="231">
        <f>((J103^2/(Q103*(1/5/N103)))+J103)/308.4/2</f>
        <v>14.247759320350315</v>
      </c>
      <c r="U103" s="207">
        <f>(E103*0.7)/254/2</f>
        <v>8.2677165354330704</v>
      </c>
      <c r="V103" s="177">
        <f>U103*10/14</f>
        <v>5.9055118110236213</v>
      </c>
      <c r="W103" s="177">
        <f>U103/2</f>
        <v>4.1338582677165352</v>
      </c>
      <c r="X103" s="210">
        <f>((SQRT($L103^2*$M103^2)/$N$396)+($Q103/$Q$396))*(100/72.5)</f>
        <v>16.926027186607744</v>
      </c>
      <c r="Y103" s="186">
        <f>(($Q103/$Q$396)-($T103/$T$396))*(100/2.6125)</f>
        <v>-13.199600201392082</v>
      </c>
      <c r="Z103" s="53">
        <f>((SQRT($L103^2*$M103^2)/$N$396)-($T103/$T$396))*(100/63.923)</f>
        <v>15.781448566231642</v>
      </c>
      <c r="AA103" s="53">
        <f>((SQRT($L103^2*$M103^2)/$N$396)+($Q103/$Q$396)-($T103/$T$396))*(100/64.8571)</f>
        <v>16.971546308747612</v>
      </c>
      <c r="AB103" s="53">
        <f>((2*SQRT($L103^2*$M103^2)/$N$396)+($Q103/$Q$396)-($T103/$T$396))*(100/136.423)</f>
        <v>16.389718066076004</v>
      </c>
      <c r="AE103" s="115"/>
      <c r="AG103" s="8"/>
      <c r="AI103" s="125"/>
      <c r="AJ103" s="125"/>
      <c r="AK103" s="125"/>
      <c r="AL103" s="125"/>
      <c r="AM103" s="125"/>
      <c r="AN103" s="125"/>
      <c r="AO103" s="125"/>
      <c r="AP103" s="125"/>
      <c r="AQ103" s="125"/>
      <c r="AR103" s="125"/>
      <c r="AS103" s="125"/>
      <c r="AT103" s="125"/>
    </row>
    <row r="104" spans="2:46" ht="12.75" customHeight="1" thickBot="1" x14ac:dyDescent="0.35">
      <c r="B104" s="48" t="s">
        <v>21</v>
      </c>
      <c r="C104" s="56" t="s">
        <v>422</v>
      </c>
      <c r="D104" s="49">
        <v>3499</v>
      </c>
      <c r="E104" s="50">
        <v>5760</v>
      </c>
      <c r="F104" s="57">
        <v>3840</v>
      </c>
      <c r="G104" s="53">
        <f>E104*F104/1000000</f>
        <v>22.118400000000001</v>
      </c>
      <c r="H104" s="52">
        <v>36</v>
      </c>
      <c r="I104" s="58">
        <v>24</v>
      </c>
      <c r="J104" s="53">
        <f>SQRT((H104*H104)+(I104*I104))</f>
        <v>43.266615305567875</v>
      </c>
      <c r="K104" s="215">
        <f>((E104/H104)+(F104/I104))/2</f>
        <v>160</v>
      </c>
      <c r="L104" s="223">
        <f>E104/360</f>
        <v>16</v>
      </c>
      <c r="M104" s="250">
        <f>F104/360</f>
        <v>10.666666666666666</v>
      </c>
      <c r="N104" s="261">
        <f>25.4*L104/H104</f>
        <v>11.288888888888888</v>
      </c>
      <c r="O104" s="250">
        <f>25.4*(L104/H104)*(5/8)</f>
        <v>7.0555555555555554</v>
      </c>
      <c r="P104" s="186">
        <f>254/H104</f>
        <v>7.0555555555555554</v>
      </c>
      <c r="Q104" s="202">
        <f>(1/5)/0.001353831438675/N104</f>
        <v>13.086219544738974</v>
      </c>
      <c r="R104" s="255">
        <f>(1/8)/0.001353831438675/O104</f>
        <v>13.086219544738972</v>
      </c>
      <c r="S104" s="177">
        <f>(1/5)/0.001353831438675/(254/H104)</f>
        <v>20.937951271582357</v>
      </c>
      <c r="T104" s="231">
        <f>((J104^2/(Q104*(1/5/N104)))+J104)/308.4/2</f>
        <v>13.161016008595789</v>
      </c>
      <c r="U104" s="207">
        <f>(E104*0.7)/254/2</f>
        <v>7.9370078740157473</v>
      </c>
      <c r="V104" s="177">
        <f>U104*10/14</f>
        <v>5.669291338582676</v>
      </c>
      <c r="W104" s="177">
        <f>U104/2</f>
        <v>3.9685039370078736</v>
      </c>
      <c r="X104" s="210">
        <f>((SQRT($L104^2*$M104^2)/$N$396)+($Q104/$Q$396))*(100/72.5)</f>
        <v>16.572305813128882</v>
      </c>
      <c r="Y104" s="186">
        <f>(($Q104/$Q$396)-($T104/$T$396))*(100/2.6125)</f>
        <v>14.742071001463692</v>
      </c>
      <c r="Z104" s="53">
        <f>((SQRT($L104^2*$M104^2)/$N$396)-($T104/$T$396))*(100/63.923)</f>
        <v>14.539980050603955</v>
      </c>
      <c r="AA104" s="53">
        <f>((SQRT($L104^2*$M104^2)/$N$396)+($Q104/$Q$396)-($T104/$T$396))*(100/64.8571)</f>
        <v>16.724807127653904</v>
      </c>
      <c r="AB104" s="53">
        <f>((2*SQRT($L104^2*$M104^2)/$N$396)+($Q104/$Q$396)-($T104/$T$396))*(100/136.423)</f>
        <v>15.620029732718095</v>
      </c>
      <c r="AE104" s="115"/>
      <c r="AG104" s="8"/>
      <c r="AK104" s="242"/>
    </row>
    <row r="105" spans="2:46" ht="12.75" customHeight="1" thickBot="1" x14ac:dyDescent="0.35">
      <c r="B105" s="48" t="s">
        <v>21</v>
      </c>
      <c r="C105" s="56" t="s">
        <v>220</v>
      </c>
      <c r="D105" s="49">
        <v>7999</v>
      </c>
      <c r="E105" s="50">
        <v>5616</v>
      </c>
      <c r="F105" s="57">
        <v>3744</v>
      </c>
      <c r="G105" s="53">
        <f>E105*F105/1000000</f>
        <v>21.026304</v>
      </c>
      <c r="H105" s="52">
        <v>36</v>
      </c>
      <c r="I105" s="58">
        <v>24</v>
      </c>
      <c r="J105" s="53">
        <f>SQRT((H105*H105)+(I105*I105))</f>
        <v>43.266615305567875</v>
      </c>
      <c r="K105" s="215">
        <f>((E105/H105)+(F105/I105))/2</f>
        <v>156</v>
      </c>
      <c r="L105" s="223">
        <f>E105/360</f>
        <v>15.6</v>
      </c>
      <c r="M105" s="250">
        <f>F105/360</f>
        <v>10.4</v>
      </c>
      <c r="N105" s="261">
        <f>25.4*L105/H105</f>
        <v>11.006666666666666</v>
      </c>
      <c r="O105" s="250">
        <f>25.4*(L105/H105)*(5/8)</f>
        <v>6.8791666666666664</v>
      </c>
      <c r="P105" s="186">
        <f>254/H105</f>
        <v>7.0555555555555554</v>
      </c>
      <c r="Q105" s="202">
        <f>(1/5)/0.001353831438675/N105</f>
        <v>13.421763635629716</v>
      </c>
      <c r="R105" s="255">
        <f>(1/8)/0.001353831438675/O105</f>
        <v>13.421763635629715</v>
      </c>
      <c r="S105" s="177">
        <f>(1/5)/0.001353831438675/(254/H105)</f>
        <v>20.937951271582357</v>
      </c>
      <c r="T105" s="231">
        <f>((J105^2/(Q105*(1/5/N105)))+J105)/308.4/2</f>
        <v>12.514654346950088</v>
      </c>
      <c r="U105" s="207">
        <f>(E105*0.7)/254/2</f>
        <v>7.7385826771653541</v>
      </c>
      <c r="V105" s="177">
        <f>U105*10/14</f>
        <v>5.5275590551181102</v>
      </c>
      <c r="W105" s="177">
        <f>U105/2</f>
        <v>3.869291338582677</v>
      </c>
      <c r="X105" s="210">
        <f>((SQRT($L105^2*$M105^2)/$N$396)+($Q105/$Q$396))*(100/72.5)</f>
        <v>15.914720479590983</v>
      </c>
      <c r="Y105" s="186">
        <f>(($Q105/$Q$396)-($T105/$T$396))*(100/2.6125)</f>
        <v>18.461266307341333</v>
      </c>
      <c r="Z105" s="53">
        <f>((SQRT($L105^2*$M105^2)/$N$396)-($T105/$T$396))*(100/63.923)</f>
        <v>13.821587807845857</v>
      </c>
      <c r="AA105" s="53">
        <f>((SQRT($L105^2*$M105^2)/$N$396)+($Q105/$Q$396)-($T105/$T$396))*(100/64.8571)</f>
        <v>16.078152202605466</v>
      </c>
      <c r="AB105" s="53">
        <f>((2*SQRT($L105^2*$M105^2)/$N$396)+($Q105/$Q$396)-($T105/$T$396))*(100/136.423)</f>
        <v>14.933952428925304</v>
      </c>
      <c r="AE105" s="115" t="s">
        <v>314</v>
      </c>
      <c r="AG105" s="8"/>
      <c r="AH105" s="115" t="s">
        <v>323</v>
      </c>
      <c r="AI105" s="191">
        <v>6000</v>
      </c>
      <c r="AK105" s="241">
        <f>SQRT(($AI$105*$AI$105)+($AI$106*$AI$106))</f>
        <v>7211.1025509279789</v>
      </c>
      <c r="AL105" s="8" t="s">
        <v>321</v>
      </c>
      <c r="AP105" s="8"/>
    </row>
    <row r="106" spans="2:46" ht="12.75" customHeight="1" thickBot="1" x14ac:dyDescent="0.35">
      <c r="B106" s="48" t="s">
        <v>21</v>
      </c>
      <c r="C106" s="56" t="s">
        <v>298</v>
      </c>
      <c r="D106" s="49">
        <v>2699</v>
      </c>
      <c r="E106" s="50">
        <v>5616</v>
      </c>
      <c r="F106" s="57">
        <v>3744</v>
      </c>
      <c r="G106" s="53">
        <f>E106*F106/1000000</f>
        <v>21.026304</v>
      </c>
      <c r="H106" s="52">
        <v>36</v>
      </c>
      <c r="I106" s="58">
        <v>24</v>
      </c>
      <c r="J106" s="53">
        <f>SQRT((H106*H106)+(I106*I106))</f>
        <v>43.266615305567875</v>
      </c>
      <c r="K106" s="215">
        <f>((E106/H106)+(F106/I106))/2</f>
        <v>156</v>
      </c>
      <c r="L106" s="223">
        <f>E106/360</f>
        <v>15.6</v>
      </c>
      <c r="M106" s="250">
        <f>F106/360</f>
        <v>10.4</v>
      </c>
      <c r="N106" s="261">
        <f>25.4*L106/H106</f>
        <v>11.006666666666666</v>
      </c>
      <c r="O106" s="250">
        <f>25.4*(L106/H106)*(5/8)</f>
        <v>6.8791666666666664</v>
      </c>
      <c r="P106" s="186">
        <f>254/H106</f>
        <v>7.0555555555555554</v>
      </c>
      <c r="Q106" s="202">
        <f>(1/5)/0.001353831438675/N106</f>
        <v>13.421763635629716</v>
      </c>
      <c r="R106" s="255">
        <f>(1/8)/0.001353831438675/O106</f>
        <v>13.421763635629715</v>
      </c>
      <c r="S106" s="177">
        <f>(1/5)/0.001353831438675/(254/H106)</f>
        <v>20.937951271582357</v>
      </c>
      <c r="T106" s="231">
        <f>((J106^2/(Q106*(1/5/N106)))+J106)/308.4/2</f>
        <v>12.514654346950088</v>
      </c>
      <c r="U106" s="207">
        <f>(E106*0.7)/254/2</f>
        <v>7.7385826771653541</v>
      </c>
      <c r="V106" s="177">
        <f>U106*10/14</f>
        <v>5.5275590551181102</v>
      </c>
      <c r="W106" s="177">
        <f>U106/2</f>
        <v>3.869291338582677</v>
      </c>
      <c r="X106" s="210">
        <f>((SQRT($L106^2*$M106^2)/$N$396)+($Q106/$Q$396))*(100/72.5)</f>
        <v>15.914720479590983</v>
      </c>
      <c r="Y106" s="186">
        <f>(($Q106/$Q$396)-($T106/$T$396))*(100/2.6125)</f>
        <v>18.461266307341333</v>
      </c>
      <c r="Z106" s="53">
        <f>((SQRT($L106^2*$M106^2)/$N$396)-($T106/$T$396))*(100/63.923)</f>
        <v>13.821587807845857</v>
      </c>
      <c r="AA106" s="53">
        <f>((SQRT($L106^2*$M106^2)/$N$396)+($Q106/$Q$396)-($T106/$T$396))*(100/64.8571)</f>
        <v>16.078152202605466</v>
      </c>
      <c r="AB106" s="53">
        <f>((2*SQRT($L106^2*$M106^2)/$N$396)+($Q106/$Q$396)-($T106/$T$396))*(100/136.423)</f>
        <v>14.933952428925304</v>
      </c>
      <c r="AG106" s="8"/>
      <c r="AH106" s="115" t="s">
        <v>324</v>
      </c>
      <c r="AI106" s="117">
        <v>4000</v>
      </c>
      <c r="AK106" s="116">
        <f>$AI$105*$AI$106/1000000</f>
        <v>24</v>
      </c>
      <c r="AL106" s="8" t="s">
        <v>327</v>
      </c>
    </row>
    <row r="107" spans="2:46" ht="12.75" customHeight="1" thickBot="1" x14ac:dyDescent="0.35">
      <c r="B107" s="48" t="s">
        <v>14</v>
      </c>
      <c r="C107" s="56" t="s">
        <v>536</v>
      </c>
      <c r="D107" s="49">
        <v>6499</v>
      </c>
      <c r="E107" s="50">
        <v>5568</v>
      </c>
      <c r="F107" s="57">
        <v>3712</v>
      </c>
      <c r="G107" s="53">
        <f>E107*F107/1000000</f>
        <v>20.668416000000001</v>
      </c>
      <c r="H107" s="52">
        <v>35.9</v>
      </c>
      <c r="I107" s="58">
        <v>23.9</v>
      </c>
      <c r="J107" s="53">
        <f>SQRT((H107*H107)+(I107*I107))</f>
        <v>43.127949174520225</v>
      </c>
      <c r="K107" s="215">
        <f>((E107/H107)+(F107/I107))/2</f>
        <v>155.20565028379625</v>
      </c>
      <c r="L107" s="223">
        <f>E107/360</f>
        <v>15.466666666666667</v>
      </c>
      <c r="M107" s="250">
        <f>F107/360</f>
        <v>10.311111111111112</v>
      </c>
      <c r="N107" s="261">
        <f>25.4*L107/H107</f>
        <v>10.942989786443825</v>
      </c>
      <c r="O107" s="250">
        <f>25.4*(L107/H107)*(5/8)</f>
        <v>6.8393686165273904</v>
      </c>
      <c r="P107" s="186">
        <f>254/H107</f>
        <v>7.0752089136490257</v>
      </c>
      <c r="Q107" s="202">
        <f>(1/5)/0.001353831438675/N107</f>
        <v>13.499864415406011</v>
      </c>
      <c r="R107" s="255">
        <f>(1/8)/0.001353831438675/O107</f>
        <v>13.499864415406009</v>
      </c>
      <c r="S107" s="177">
        <f>(1/5)/0.001353831438675/(254/H107)</f>
        <v>20.879790295827959</v>
      </c>
      <c r="T107" s="231">
        <f>((J107^2/(Q107*(1/5/N107)))+J107)/308.4/2</f>
        <v>12.292134884113036</v>
      </c>
      <c r="U107" s="207">
        <f>(E107*0.7)/254/2</f>
        <v>7.67244094488189</v>
      </c>
      <c r="V107" s="177">
        <f>U107*10/14</f>
        <v>5.4803149606299213</v>
      </c>
      <c r="W107" s="177">
        <f>U107/2</f>
        <v>3.836220472440945</v>
      </c>
      <c r="X107" s="210">
        <f>((SQRT($L107^2*$M107^2)/$N$396)+($Q107/$Q$396))*(100/72.5)</f>
        <v>15.694010373295583</v>
      </c>
      <c r="Y107" s="186">
        <f>(($Q107/$Q$396)-($T107/$T$396))*(100/2.6125)</f>
        <v>19.571711125540983</v>
      </c>
      <c r="Z107" s="53">
        <f>((SQRT($L107^2*$M107^2)/$N$396)-($T107/$T$396))*(100/63.923)</f>
        <v>13.587650722131993</v>
      </c>
      <c r="AA107" s="53">
        <f>((SQRT($L107^2*$M107^2)/$N$396)+($Q107/$Q$396)-($T107/$T$396))*(100/64.8571)</f>
        <v>15.861873599731171</v>
      </c>
      <c r="AB107" s="53">
        <f>((2*SQRT($L107^2*$M107^2)/$N$396)+($Q107/$Q$396)-($T107/$T$396))*(100/136.423)</f>
        <v>14.707044627187301</v>
      </c>
      <c r="AG107" s="8"/>
      <c r="AH107" s="115" t="s">
        <v>325</v>
      </c>
      <c r="AI107" s="118">
        <v>36</v>
      </c>
      <c r="AK107" s="116">
        <f>SQRT(($AI$107*$AI$107)+($AI$108*$AI$108))</f>
        <v>43.266615305567875</v>
      </c>
      <c r="AL107" s="8" t="s">
        <v>322</v>
      </c>
    </row>
    <row r="108" spans="2:46" ht="12.75" customHeight="1" thickBot="1" x14ac:dyDescent="0.35">
      <c r="B108" s="48" t="s">
        <v>21</v>
      </c>
      <c r="C108" s="56" t="s">
        <v>542</v>
      </c>
      <c r="D108" s="49">
        <v>2099</v>
      </c>
      <c r="E108" s="50">
        <v>5472</v>
      </c>
      <c r="F108" s="57">
        <v>3648</v>
      </c>
      <c r="G108" s="53">
        <f>E108*F108/1000000</f>
        <v>19.961856000000001</v>
      </c>
      <c r="H108" s="52">
        <v>36</v>
      </c>
      <c r="I108" s="58">
        <v>24</v>
      </c>
      <c r="J108" s="53">
        <f>SQRT((H108*H108)+(I108*I108))</f>
        <v>43.266615305567875</v>
      </c>
      <c r="K108" s="215">
        <f>((E108/H108)+(F108/I108))/2</f>
        <v>152</v>
      </c>
      <c r="L108" s="223">
        <f>E108/360</f>
        <v>15.2</v>
      </c>
      <c r="M108" s="250">
        <f>F108/360</f>
        <v>10.133333333333333</v>
      </c>
      <c r="N108" s="261">
        <f>25.4*L108/H108</f>
        <v>10.724444444444444</v>
      </c>
      <c r="O108" s="250">
        <f>25.4*(L108/H108)*(5/8)</f>
        <v>6.7027777777777775</v>
      </c>
      <c r="P108" s="186">
        <f>254/H108</f>
        <v>7.0555555555555554</v>
      </c>
      <c r="Q108" s="202">
        <f>(1/5)/0.001353831438675/N108</f>
        <v>13.774967941830498</v>
      </c>
      <c r="R108" s="255">
        <f>(1/8)/0.001353831438675/O108</f>
        <v>13.774967941830496</v>
      </c>
      <c r="S108" s="177">
        <f>(1/5)/0.001353831438675/(254/H108)</f>
        <v>20.937951271582357</v>
      </c>
      <c r="T108" s="231">
        <f>((J108^2/(Q108*(1/5/N108)))+J108)/308.4/2</f>
        <v>11.884656271675167</v>
      </c>
      <c r="U108" s="207">
        <f>(E108*0.7)/254/2</f>
        <v>7.54015748031496</v>
      </c>
      <c r="V108" s="177">
        <f>U108*10/14</f>
        <v>5.3858267716535426</v>
      </c>
      <c r="W108" s="177">
        <f>U108/2</f>
        <v>3.77007874015748</v>
      </c>
      <c r="X108" s="210">
        <f>((SQRT($L108^2*$M108^2)/$N$396)+($Q108/$Q$396))*(100/72.5)</f>
        <v>15.278063700576723</v>
      </c>
      <c r="Y108" s="186">
        <f>(($Q108/$Q$396)-($T108/$T$396))*(100/2.6125)</f>
        <v>22.205102772194103</v>
      </c>
      <c r="Z108" s="53">
        <f>((SQRT($L108^2*$M108^2)/$N$396)-($T108/$T$396))*(100/63.923)</f>
        <v>13.12138271047403</v>
      </c>
      <c r="AA108" s="53">
        <f>((SQRT($L108^2*$M108^2)/$N$396)+($Q108/$Q$396)-($T108/$T$396))*(100/64.8571)</f>
        <v>15.452653574441355</v>
      </c>
      <c r="AB108" s="53">
        <f>((2*SQRT($L108^2*$M108^2)/$N$396)+($Q108/$Q$396)-($T108/$T$396))*(100/136.423)</f>
        <v>14.267519152147685</v>
      </c>
      <c r="AG108" s="8"/>
      <c r="AH108" s="115" t="s">
        <v>326</v>
      </c>
      <c r="AI108" s="238">
        <v>24</v>
      </c>
      <c r="AK108" s="239">
        <f>$AK$105/$AK$107</f>
        <v>166.66666666666666</v>
      </c>
      <c r="AL108" s="8" t="s">
        <v>494</v>
      </c>
    </row>
    <row r="109" spans="2:46" ht="12.75" customHeight="1" thickBot="1" x14ac:dyDescent="0.35">
      <c r="B109" s="48" t="s">
        <v>21</v>
      </c>
      <c r="C109" s="56" t="s">
        <v>538</v>
      </c>
      <c r="D109" s="49">
        <v>5999</v>
      </c>
      <c r="E109" s="50">
        <v>5472</v>
      </c>
      <c r="F109" s="57">
        <v>3648</v>
      </c>
      <c r="G109" s="53">
        <f>E109*F109/1000000</f>
        <v>19.961856000000001</v>
      </c>
      <c r="H109" s="52">
        <v>36</v>
      </c>
      <c r="I109" s="58">
        <v>24</v>
      </c>
      <c r="J109" s="53">
        <f>SQRT((H109*H109)+(I109*I109))</f>
        <v>43.266615305567875</v>
      </c>
      <c r="K109" s="215">
        <f>((E109/H109)+(F109/I109))/2</f>
        <v>152</v>
      </c>
      <c r="L109" s="223">
        <f>E109/360</f>
        <v>15.2</v>
      </c>
      <c r="M109" s="250">
        <f>F109/360</f>
        <v>10.133333333333333</v>
      </c>
      <c r="N109" s="261">
        <f>25.4*L109/H109</f>
        <v>10.724444444444444</v>
      </c>
      <c r="O109" s="250">
        <f>25.4*(L109/H109)*(5/8)</f>
        <v>6.7027777777777775</v>
      </c>
      <c r="P109" s="186">
        <f>254/H109</f>
        <v>7.0555555555555554</v>
      </c>
      <c r="Q109" s="202">
        <f>(1/5)/0.001353831438675/N109</f>
        <v>13.774967941830498</v>
      </c>
      <c r="R109" s="255">
        <f>(1/8)/0.001353831438675/O109</f>
        <v>13.774967941830496</v>
      </c>
      <c r="S109" s="177">
        <f>(1/5)/0.001353831438675/(254/H109)</f>
        <v>20.937951271582357</v>
      </c>
      <c r="T109" s="231">
        <f>((J109^2/(Q109*(1/5/N109)))+J109)/308.4/2</f>
        <v>11.884656271675167</v>
      </c>
      <c r="U109" s="207">
        <f>(E109*0.7)/254/2</f>
        <v>7.54015748031496</v>
      </c>
      <c r="V109" s="177">
        <f>U109*10/14</f>
        <v>5.3858267716535426</v>
      </c>
      <c r="W109" s="177">
        <f>U109/2</f>
        <v>3.77007874015748</v>
      </c>
      <c r="X109" s="210">
        <f>((SQRT($L109^2*$M109^2)/$N$396)+($Q109/$Q$396))*(100/72.5)</f>
        <v>15.278063700576723</v>
      </c>
      <c r="Y109" s="186">
        <f>(($Q109/$Q$396)-($T109/$T$396))*(100/2.6125)</f>
        <v>22.205102772194103</v>
      </c>
      <c r="Z109" s="53">
        <f>((SQRT($L109^2*$M109^2)/$N$396)-($T109/$T$396))*(100/63.923)</f>
        <v>13.12138271047403</v>
      </c>
      <c r="AA109" s="53">
        <f>((SQRT($L109^2*$M109^2)/$N$396)+($Q109/$Q$396)-($T109/$T$396))*(100/64.8571)</f>
        <v>15.452653574441355</v>
      </c>
      <c r="AB109" s="53">
        <f>((2*SQRT($L109^2*$M109^2)/$N$396)+($Q109/$Q$396)-($T109/$T$396))*(100/136.423)</f>
        <v>14.267519152147685</v>
      </c>
      <c r="AK109" s="240">
        <f>(AI105/360)*25.4/AI107</f>
        <v>11.75925925925926</v>
      </c>
      <c r="AL109" s="8" t="s">
        <v>529</v>
      </c>
    </row>
    <row r="110" spans="2:46" ht="12.75" customHeight="1" x14ac:dyDescent="0.3">
      <c r="B110" s="48" t="s">
        <v>14</v>
      </c>
      <c r="C110" s="56" t="s">
        <v>595</v>
      </c>
      <c r="D110" s="49">
        <v>1299</v>
      </c>
      <c r="E110" s="50">
        <v>5568</v>
      </c>
      <c r="F110" s="57">
        <v>3712</v>
      </c>
      <c r="G110" s="53">
        <f>E110*F110/1000000</f>
        <v>20.668416000000001</v>
      </c>
      <c r="H110" s="52">
        <v>23.6</v>
      </c>
      <c r="I110" s="58">
        <v>15.6</v>
      </c>
      <c r="J110" s="53">
        <f>SQRT((H110*H110)+(I110*I110))</f>
        <v>28.289927536139079</v>
      </c>
      <c r="K110" s="215">
        <f>((E110/H110)+(F110/I110))/2</f>
        <v>236.94046066927422</v>
      </c>
      <c r="L110" s="223">
        <f>E110/360</f>
        <v>15.466666666666667</v>
      </c>
      <c r="M110" s="250">
        <f>F110/360</f>
        <v>10.311111111111112</v>
      </c>
      <c r="N110" s="261">
        <f>25.4*L110/H110</f>
        <v>16.646327683615816</v>
      </c>
      <c r="O110" s="250">
        <f>25.4*(L110/H110)*(5/8)</f>
        <v>10.403954802259886</v>
      </c>
      <c r="P110" s="186">
        <f>254/H110</f>
        <v>10.762711864406779</v>
      </c>
      <c r="Q110" s="202">
        <f>(1/5)/0.001353831438675/N110</f>
        <v>8.8745626797655124</v>
      </c>
      <c r="R110" s="255">
        <f>(1/8)/0.001353831438675/O110</f>
        <v>8.8745626797655106</v>
      </c>
      <c r="S110" s="177">
        <f>(1/5)/0.001353831438675/(254/H110)</f>
        <v>13.725990278037324</v>
      </c>
      <c r="T110" s="231">
        <f>((J110^2/(Q110*(1/5/N110)))+J110)/308.4/2</f>
        <v>12.215030866364685</v>
      </c>
      <c r="U110" s="207">
        <f>(E110*0.7)/254/2</f>
        <v>7.67244094488189</v>
      </c>
      <c r="V110" s="177">
        <f>U110*10/14</f>
        <v>5.4803149606299213</v>
      </c>
      <c r="W110" s="177">
        <f>U110/2</f>
        <v>3.836220472440945</v>
      </c>
      <c r="X110" s="210">
        <f>((SQRT($L110^2*$M110^2)/$N$396)+($Q110/$Q$396))*(100/72.5)</f>
        <v>14.936980993158553</v>
      </c>
      <c r="Y110" s="186">
        <f>(($Q110/$Q$396)-($T110/$T$396))*(100/2.6125)</f>
        <v>-1.1749043954526595</v>
      </c>
      <c r="Z110" s="53">
        <f>((SQRT($L110^2*$M110^2)/$N$396)-($T110/$T$396))*(100/63.923)</f>
        <v>13.598352613647393</v>
      </c>
      <c r="AA110" s="53">
        <f>((SQRT($L110^2*$M110^2)/$N$396)+($Q110/$Q$396)-($T110/$T$396))*(100/64.8571)</f>
        <v>15.026182009317846</v>
      </c>
      <c r="AB110" s="53">
        <f>((2*SQRT($L110^2*$M110^2)/$N$396)+($Q110/$Q$396)-($T110/$T$396))*(100/136.423)</f>
        <v>14.309747008394311</v>
      </c>
      <c r="AL110" s="8" t="s">
        <v>530</v>
      </c>
    </row>
    <row r="111" spans="2:46" ht="12.75" customHeight="1" x14ac:dyDescent="0.3">
      <c r="B111" s="48" t="s">
        <v>14</v>
      </c>
      <c r="C111" s="59" t="s">
        <v>560</v>
      </c>
      <c r="D111" s="49">
        <v>790</v>
      </c>
      <c r="E111" s="50">
        <v>5568</v>
      </c>
      <c r="F111" s="57">
        <v>3712</v>
      </c>
      <c r="G111" s="53">
        <f>E111*F111/1000000</f>
        <v>20.668416000000001</v>
      </c>
      <c r="H111" s="52">
        <v>23.5</v>
      </c>
      <c r="I111" s="58">
        <v>15.7</v>
      </c>
      <c r="J111" s="53">
        <f>SQRT((H111*H111)+(I111*I111))</f>
        <v>28.261988606607286</v>
      </c>
      <c r="K111" s="215">
        <f>((E111/H111)+(F111/I111))/2</f>
        <v>236.68464561593711</v>
      </c>
      <c r="L111" s="223">
        <f>E111/360</f>
        <v>15.466666666666667</v>
      </c>
      <c r="M111" s="250">
        <f>F111/360</f>
        <v>10.311111111111112</v>
      </c>
      <c r="N111" s="261">
        <f>25.4*L111/H111</f>
        <v>16.717163120567374</v>
      </c>
      <c r="O111" s="250">
        <f>25.4*(L111/H111)*(5/8)</f>
        <v>10.448226950354609</v>
      </c>
      <c r="P111" s="186">
        <f>254/H111</f>
        <v>10.808510638297872</v>
      </c>
      <c r="Q111" s="202">
        <f>(1/5)/0.001353831438675/N111</f>
        <v>8.8369586006139631</v>
      </c>
      <c r="R111" s="255">
        <f>(1/8)/0.001353831438675/O111</f>
        <v>8.8369586006139613</v>
      </c>
      <c r="S111" s="177">
        <f>(1/5)/0.001353831438675/(254/H111)</f>
        <v>13.667829302282929</v>
      </c>
      <c r="T111" s="231">
        <f>((J111^2/(Q111*(1/5/N111)))+J111)/308.4/2</f>
        <v>12.294543899187085</v>
      </c>
      <c r="U111" s="207">
        <f>(E111*0.7)/254/2</f>
        <v>7.67244094488189</v>
      </c>
      <c r="V111" s="177">
        <f>U111*10/14</f>
        <v>5.4803149606299213</v>
      </c>
      <c r="W111" s="177">
        <f>U111/2</f>
        <v>3.836220472440945</v>
      </c>
      <c r="X111" s="210">
        <f>((SQRT($L111^2*$M111^2)/$N$396)+($Q111/$Q$396))*(100/72.5)</f>
        <v>14.930826282750935</v>
      </c>
      <c r="Y111" s="186">
        <f>(($Q111/$Q$396)-($T111/$T$396))*(100/2.6125)</f>
        <v>-1.6157416165519052</v>
      </c>
      <c r="Z111" s="53">
        <f>((SQRT($L111^2*$M111^2)/$N$396)-($T111/$T$396))*(100/63.923)</f>
        <v>13.587316355405925</v>
      </c>
      <c r="AA111" s="53">
        <f>((SQRT($L111^2*$M111^2)/$N$396)+($Q111/$Q$396)-($T111/$T$396))*(100/64.8571)</f>
        <v>15.008424705335374</v>
      </c>
      <c r="AB111" s="53">
        <f>((2*SQRT($L111^2*$M111^2)/$N$396)+($Q111/$Q$396)-($T111/$T$396))*(100/136.423)</f>
        <v>14.30130497706439</v>
      </c>
    </row>
    <row r="112" spans="2:46" ht="12.75" customHeight="1" x14ac:dyDescent="0.3">
      <c r="B112" s="48" t="s">
        <v>263</v>
      </c>
      <c r="C112" s="59" t="s">
        <v>462</v>
      </c>
      <c r="D112" s="49">
        <v>899</v>
      </c>
      <c r="E112" s="50">
        <v>5472</v>
      </c>
      <c r="F112" s="57">
        <v>3648</v>
      </c>
      <c r="G112" s="53">
        <f>E112*F112/1000000</f>
        <v>19.961856000000001</v>
      </c>
      <c r="H112" s="52">
        <v>23.5</v>
      </c>
      <c r="I112" s="58">
        <v>15.7</v>
      </c>
      <c r="J112" s="53">
        <f>SQRT((H112*H112)+(I112*I112))</f>
        <v>28.261988606607286</v>
      </c>
      <c r="K112" s="215">
        <f>((E112/H112)+(F112/I112))/2</f>
        <v>232.60387586393819</v>
      </c>
      <c r="L112" s="223">
        <f>E112/360</f>
        <v>15.2</v>
      </c>
      <c r="M112" s="250">
        <f>F112/360</f>
        <v>10.133333333333333</v>
      </c>
      <c r="N112" s="261">
        <f>25.4*L112/H112</f>
        <v>16.428936170212765</v>
      </c>
      <c r="O112" s="250">
        <f>25.4*(L112/H112)*(5/8)</f>
        <v>10.268085106382978</v>
      </c>
      <c r="P112" s="186">
        <f>254/H112</f>
        <v>10.808510638297872</v>
      </c>
      <c r="Q112" s="202">
        <f>(1/5)/0.001353831438675/N112</f>
        <v>8.9919929620282417</v>
      </c>
      <c r="R112" s="255">
        <f>(1/8)/0.001353831438675/O112</f>
        <v>8.9919929620282417</v>
      </c>
      <c r="S112" s="177">
        <f>(1/5)/0.001353831438675/(254/H112)</f>
        <v>13.667829302282929</v>
      </c>
      <c r="T112" s="231">
        <f>((J112^2/(Q112*(1/5/N112)))+J112)/308.4/2</f>
        <v>11.875815240219541</v>
      </c>
      <c r="U112" s="207">
        <f>(E112*0.7)/254/2</f>
        <v>7.54015748031496</v>
      </c>
      <c r="V112" s="177">
        <f>U112*10/14</f>
        <v>5.3858267716535426</v>
      </c>
      <c r="W112" s="177">
        <f>U112/2</f>
        <v>3.77007874015748</v>
      </c>
      <c r="X112" s="210">
        <f>((SQRT($L112^2*$M112^2)/$N$396)+($Q112/$Q$396))*(100/72.5)</f>
        <v>14.495227727677925</v>
      </c>
      <c r="Y112" s="186">
        <f>(($Q112/$Q$396)-($T112/$T$396))*(100/2.6125)</f>
        <v>0.51049341519587921</v>
      </c>
      <c r="Z112" s="53">
        <f>((SQRT($L112^2*$M112^2)/$N$396)-($T112/$T$396))*(100/63.923)</f>
        <v>13.122609828882194</v>
      </c>
      <c r="AA112" s="53">
        <f>((SQRT($L112^2*$M112^2)/$N$396)+($Q112/$Q$396)-($T112/$T$396))*(100/64.8571)</f>
        <v>14.578775973605703</v>
      </c>
      <c r="AB112" s="53">
        <f>((2*SQRT($L112^2*$M112^2)/$N$396)+($Q112/$Q$396)-($T112/$T$396))*(100/136.423)</f>
        <v>13.85206745452223</v>
      </c>
    </row>
    <row r="113" spans="2:38" ht="12.75" customHeight="1" thickBot="1" x14ac:dyDescent="0.35">
      <c r="B113" s="48" t="s">
        <v>23</v>
      </c>
      <c r="C113" s="59" t="s">
        <v>553</v>
      </c>
      <c r="D113" s="49">
        <v>1798</v>
      </c>
      <c r="E113" s="50">
        <v>5472</v>
      </c>
      <c r="F113" s="57">
        <v>3648</v>
      </c>
      <c r="G113" s="53">
        <f>E113*F113/1000000</f>
        <v>19.961856000000001</v>
      </c>
      <c r="H113" s="52">
        <v>23.4</v>
      </c>
      <c r="I113" s="58">
        <v>15.6</v>
      </c>
      <c r="J113" s="53">
        <f>SQRT((H113*H113)+(I113*I113))</f>
        <v>28.123299948619117</v>
      </c>
      <c r="K113" s="215">
        <f>((E113/H113)+(F113/I113))/2</f>
        <v>233.84615384615387</v>
      </c>
      <c r="L113" s="223">
        <f>E113/360</f>
        <v>15.2</v>
      </c>
      <c r="M113" s="250">
        <f>F113/360</f>
        <v>10.133333333333333</v>
      </c>
      <c r="N113" s="261">
        <f>25.4*L113/H113</f>
        <v>16.499145299145301</v>
      </c>
      <c r="O113" s="250">
        <f>25.4*(L113/H113)*(5/8)</f>
        <v>10.311965811965811</v>
      </c>
      <c r="P113" s="186">
        <f>254/H113</f>
        <v>10.854700854700855</v>
      </c>
      <c r="Q113" s="202">
        <f>(1/5)/0.001353831438675/N113</f>
        <v>8.9537291621898234</v>
      </c>
      <c r="R113" s="255">
        <f>(1/8)/0.001353831438675/O113</f>
        <v>8.9537291621898234</v>
      </c>
      <c r="S113" s="177">
        <f>(1/5)/0.001353831438675/(254/H113)</f>
        <v>13.609668326528531</v>
      </c>
      <c r="T113" s="231">
        <f>((J113^2/(Q113*(1/5/N113)))+J113)/308.4/2</f>
        <v>11.860104852484266</v>
      </c>
      <c r="U113" s="207">
        <f>(E113*0.7)/254/2</f>
        <v>7.54015748031496</v>
      </c>
      <c r="V113" s="177">
        <f>U113*10/14</f>
        <v>5.3858267716535426</v>
      </c>
      <c r="W113" s="177">
        <f>U113/2</f>
        <v>3.77007874015748</v>
      </c>
      <c r="X113" s="210">
        <f>((SQRT($L113^2*$M113^2)/$N$396)+($Q113/$Q$396))*(100/72.5)</f>
        <v>14.488965039894735</v>
      </c>
      <c r="Y113" s="186">
        <f>(($Q113/$Q$396)-($T113/$T$396))*(100/2.6125)</f>
        <v>0.39005086674685807</v>
      </c>
      <c r="Z113" s="53">
        <f>((SQRT($L113^2*$M113^2)/$N$396)-($T113/$T$396))*(100/63.923)</f>
        <v>13.12479040092134</v>
      </c>
      <c r="AA113" s="53">
        <f>((SQRT($L113^2*$M113^2)/$N$396)+($Q113/$Q$396)-($T113/$T$396))*(100/64.8571)</f>
        <v>14.573924443737379</v>
      </c>
      <c r="AB113" s="53">
        <f>((2*SQRT($L113^2*$M113^2)/$N$396)+($Q113/$Q$396)-($T113/$T$396))*(100/136.423)</f>
        <v>13.849760980116715</v>
      </c>
    </row>
    <row r="114" spans="2:38" ht="12.75" customHeight="1" thickBot="1" x14ac:dyDescent="0.35">
      <c r="B114" s="48" t="s">
        <v>21</v>
      </c>
      <c r="C114" s="59" t="s">
        <v>468</v>
      </c>
      <c r="D114" s="49">
        <v>1199</v>
      </c>
      <c r="E114" s="50">
        <v>5472</v>
      </c>
      <c r="F114" s="57">
        <v>3648</v>
      </c>
      <c r="G114" s="53">
        <f>E114*F114/1000000</f>
        <v>19.961856000000001</v>
      </c>
      <c r="H114" s="52">
        <v>22.5</v>
      </c>
      <c r="I114" s="58">
        <v>15</v>
      </c>
      <c r="J114" s="53">
        <f>SQRT((H114*H114)+(I114*I114))</f>
        <v>27.041634565979919</v>
      </c>
      <c r="K114" s="215">
        <f>((E114/H114)+(F114/I114))/2</f>
        <v>243.2</v>
      </c>
      <c r="L114" s="223">
        <f>E114/360</f>
        <v>15.2</v>
      </c>
      <c r="M114" s="250">
        <f>F114/360</f>
        <v>10.133333333333333</v>
      </c>
      <c r="N114" s="261">
        <f>25.4*L114/H114</f>
        <v>17.159111111111109</v>
      </c>
      <c r="O114" s="250">
        <f>25.4*(L114/H114)*(5/8)</f>
        <v>10.724444444444444</v>
      </c>
      <c r="P114" s="186">
        <f>254/H114</f>
        <v>11.28888888888889</v>
      </c>
      <c r="Q114" s="202">
        <f>(1/5)/0.001353831438675/N114</f>
        <v>8.6093549636440621</v>
      </c>
      <c r="R114" s="255">
        <f>(1/8)/0.001353831438675/O114</f>
        <v>8.6093549636440603</v>
      </c>
      <c r="S114" s="177">
        <f>(1/5)/0.001353831438675/(254/H114)</f>
        <v>13.086219544738972</v>
      </c>
      <c r="T114" s="231">
        <f>((J114^2/(Q114*(1/5/N114)))+J114)/308.4/2</f>
        <v>11.858351179684911</v>
      </c>
      <c r="U114" s="207">
        <f>(E114*0.7)/254/2</f>
        <v>7.54015748031496</v>
      </c>
      <c r="V114" s="177">
        <f>U114*10/14</f>
        <v>5.3858267716535426</v>
      </c>
      <c r="W114" s="177">
        <f>U114/2</f>
        <v>3.77007874015748</v>
      </c>
      <c r="X114" s="210">
        <f>((SQRT($L114^2*$M114^2)/$N$396)+($Q114/$Q$396))*(100/72.5)</f>
        <v>14.432600849846022</v>
      </c>
      <c r="Y114" s="186">
        <f>(($Q114/$Q$396)-($T114/$T$396))*(100/2.6125)</f>
        <v>-1.1681671264993463</v>
      </c>
      <c r="Z114" s="53">
        <f>((SQRT($L114^2*$M114^2)/$N$396)-($T114/$T$396))*(100/63.923)</f>
        <v>13.125033807381863</v>
      </c>
      <c r="AA114" s="53">
        <f>((SQRT($L114^2*$M114^2)/$N$396)+($Q114/$Q$396)-($T114/$T$396))*(100/64.8571)</f>
        <v>14.511158077258525</v>
      </c>
      <c r="AB114" s="53">
        <f>((2*SQRT($L114^2*$M114^2)/$N$396)+($Q114/$Q$396)-($T114/$T$396))*(100/136.423)</f>
        <v>13.819921110685934</v>
      </c>
      <c r="AH114" s="120"/>
      <c r="AI114" s="119"/>
      <c r="AJ114" s="121" t="s">
        <v>330</v>
      </c>
      <c r="AK114" s="122">
        <f>2086*($AK$108)^-0.999</f>
        <v>12.580195876453638</v>
      </c>
      <c r="AL114" s="8" t="s">
        <v>531</v>
      </c>
    </row>
    <row r="115" spans="2:38" ht="12.75" customHeight="1" thickBot="1" x14ac:dyDescent="0.35">
      <c r="B115" s="48" t="s">
        <v>23</v>
      </c>
      <c r="C115" s="59" t="s">
        <v>453</v>
      </c>
      <c r="D115" s="49">
        <v>398</v>
      </c>
      <c r="E115" s="50">
        <v>5456</v>
      </c>
      <c r="F115" s="57">
        <v>3632</v>
      </c>
      <c r="G115" s="53">
        <f>E115*F115/1000000</f>
        <v>19.816192000000001</v>
      </c>
      <c r="H115" s="52">
        <v>23.5</v>
      </c>
      <c r="I115" s="58">
        <v>15.6</v>
      </c>
      <c r="J115" s="53">
        <f>SQRT((H115*H115)+(I115*I115))</f>
        <v>28.206559520792322</v>
      </c>
      <c r="K115" s="215">
        <f>((E115/H115)+(F115/I115))/2</f>
        <v>232.49536279323513</v>
      </c>
      <c r="L115" s="223">
        <f>E115/360</f>
        <v>15.155555555555555</v>
      </c>
      <c r="M115" s="250">
        <f>F115/360</f>
        <v>10.088888888888889</v>
      </c>
      <c r="N115" s="261">
        <f>25.4*L115/H115</f>
        <v>16.380898345153661</v>
      </c>
      <c r="O115" s="250">
        <f>25.4*(L115/H115)*(5/8)</f>
        <v>10.238061465721039</v>
      </c>
      <c r="P115" s="186">
        <f>254/H115</f>
        <v>10.808510638297872</v>
      </c>
      <c r="Q115" s="202">
        <f>(1/5)/0.001353831438675/N115</f>
        <v>9.018362442855306</v>
      </c>
      <c r="R115" s="255">
        <f>(1/8)/0.001353831438675/O115</f>
        <v>9.0183624428553042</v>
      </c>
      <c r="S115" s="177">
        <f>(1/5)/0.001353831438675/(254/H115)</f>
        <v>13.667829302282929</v>
      </c>
      <c r="T115" s="231">
        <f>((J115^2/(Q115*(1/5/N115)))+J115)/308.4/2</f>
        <v>11.760558093767322</v>
      </c>
      <c r="U115" s="207">
        <f>(E115*0.7)/254/2</f>
        <v>7.5181102362204717</v>
      </c>
      <c r="V115" s="177">
        <f>U115*10/14</f>
        <v>5.3700787401574797</v>
      </c>
      <c r="W115" s="177">
        <f>U115/2</f>
        <v>3.7590551181102358</v>
      </c>
      <c r="X115" s="210">
        <f>((SQRT($L115^2*$M115^2)/$N$396)+($Q115/$Q$396))*(100/72.5)</f>
        <v>14.404509680625104</v>
      </c>
      <c r="Y115" s="186">
        <f>(($Q115/$Q$396)-($T115/$T$396))*(100/2.6125)</f>
        <v>1.0216939183820868</v>
      </c>
      <c r="Z115" s="53">
        <f>((SQRT($L115^2*$M115^2)/$N$396)-($T115/$T$396))*(100/63.923)</f>
        <v>13.030821947622842</v>
      </c>
      <c r="AA115" s="53">
        <f>((SQRT($L115^2*$M115^2)/$N$396)+($Q115/$Q$396)-($T115/$T$396))*(100/64.8571)</f>
        <v>14.493134587924743</v>
      </c>
      <c r="AB115" s="53">
        <f>((2*SQRT($L115^2*$M115^2)/$N$396)+($Q115/$Q$396)-($T115/$T$396))*(100/136.423)</f>
        <v>13.760848120941588</v>
      </c>
      <c r="AH115" s="120"/>
      <c r="AI115" s="119"/>
      <c r="AJ115" s="121" t="s">
        <v>330</v>
      </c>
      <c r="AK115" s="122">
        <f>2086*($AK$108)^-0.999</f>
        <v>12.580195876453638</v>
      </c>
      <c r="AL115" s="8" t="s">
        <v>531</v>
      </c>
    </row>
    <row r="116" spans="2:38" ht="12.75" customHeight="1" x14ac:dyDescent="0.3">
      <c r="B116" s="48" t="s">
        <v>32</v>
      </c>
      <c r="C116" s="245" t="s">
        <v>552</v>
      </c>
      <c r="D116" s="49">
        <v>2000</v>
      </c>
      <c r="E116" s="50">
        <v>5184</v>
      </c>
      <c r="F116" s="57">
        <v>3888</v>
      </c>
      <c r="G116" s="53">
        <f>E116*F116/1000000</f>
        <v>20.155391999999999</v>
      </c>
      <c r="H116" s="52">
        <v>17.399999999999999</v>
      </c>
      <c r="I116" s="58">
        <v>13</v>
      </c>
      <c r="J116" s="53">
        <f>SQRT((H116*H116)+(I116*I116))</f>
        <v>21.720036832381293</v>
      </c>
      <c r="K116" s="215">
        <f>((E116/H116)+(F116/I116))/2</f>
        <v>298.50397877984085</v>
      </c>
      <c r="L116" s="223">
        <f>E116/360</f>
        <v>14.4</v>
      </c>
      <c r="M116" s="250">
        <f>F116/360</f>
        <v>10.8</v>
      </c>
      <c r="N116" s="261">
        <f>25.4*L116/H116</f>
        <v>21.020689655172415</v>
      </c>
      <c r="O116" s="250">
        <f>25.4*(L116/H116)*(5/8)</f>
        <v>13.13793103448276</v>
      </c>
      <c r="P116" s="186">
        <f>254/H116</f>
        <v>14.597701149425289</v>
      </c>
      <c r="Q116" s="202">
        <f>(1/5)/0.001353831438675/N116</f>
        <v>7.0277845703227815</v>
      </c>
      <c r="R116" s="255">
        <f>(1/8)/0.001353831438675/O116</f>
        <v>7.0277845703227806</v>
      </c>
      <c r="S116" s="177">
        <f>(1/5)/0.001353831438675/(254/H116)</f>
        <v>10.120009781264805</v>
      </c>
      <c r="T116" s="231">
        <f>((J116^2/(Q116*(1/5/N116)))+J116)/308.4/2</f>
        <v>11.473877307385916</v>
      </c>
      <c r="U116" s="207">
        <f>(E116*0.7)/254/2</f>
        <v>7.1433070866141728</v>
      </c>
      <c r="V116" s="177">
        <f>U116*10/14</f>
        <v>5.1023622047244093</v>
      </c>
      <c r="W116" s="177">
        <f>U116/2</f>
        <v>3.5716535433070864</v>
      </c>
      <c r="X116" s="210">
        <f>((SQRT($L116^2*$M116^2)/$N$396)+($Q116/$Q$396))*(100/72.5)</f>
        <v>14.300009670814504</v>
      </c>
      <c r="Y116" s="186">
        <f>(($Q116/$Q$396)-($T116/$T$396))*(100/2.6125)</f>
        <v>-7.0460561632575684</v>
      </c>
      <c r="Z116" s="53">
        <f>((SQRT($L116^2*$M116^2)/$N$396)-($T116/$T$396))*(100/63.923)</f>
        <v>13.321606713205092</v>
      </c>
      <c r="AA116" s="53">
        <f>((SQRT($L116^2*$M116^2)/$N$396)+($Q116/$Q$396)-($T116/$T$396))*(100/64.8571)</f>
        <v>14.415537738626535</v>
      </c>
      <c r="AB116" s="53">
        <f>((2*SQRT($L116^2*$M116^2)/$N$396)+($Q116/$Q$396)-($T116/$T$396))*(100/136.423)</f>
        <v>13.841564597335202</v>
      </c>
      <c r="AL116" s="8" t="s">
        <v>532</v>
      </c>
    </row>
    <row r="117" spans="2:38" ht="12.75" customHeight="1" x14ac:dyDescent="0.3">
      <c r="B117" s="48" t="s">
        <v>32</v>
      </c>
      <c r="C117" s="56" t="s">
        <v>581</v>
      </c>
      <c r="D117" s="49">
        <v>1899</v>
      </c>
      <c r="E117" s="50">
        <v>5184</v>
      </c>
      <c r="F117" s="57">
        <v>3888</v>
      </c>
      <c r="G117" s="53">
        <f>E117*F117/1000000</f>
        <v>20.155391999999999</v>
      </c>
      <c r="H117" s="52">
        <v>17.399999999999999</v>
      </c>
      <c r="I117" s="58">
        <v>13</v>
      </c>
      <c r="J117" s="53">
        <f>SQRT((H117*H117)+(I117*I117))</f>
        <v>21.720036832381293</v>
      </c>
      <c r="K117" s="215">
        <f>((E117/H117)+(F117/I117))/2</f>
        <v>298.50397877984085</v>
      </c>
      <c r="L117" s="223">
        <f>E117/360</f>
        <v>14.4</v>
      </c>
      <c r="M117" s="250">
        <f>F117/360</f>
        <v>10.8</v>
      </c>
      <c r="N117" s="261">
        <f>25.4*L117/H117</f>
        <v>21.020689655172415</v>
      </c>
      <c r="O117" s="250">
        <f>25.4*(L117/H117)*(5/8)</f>
        <v>13.13793103448276</v>
      </c>
      <c r="P117" s="186">
        <f>254/H117</f>
        <v>14.597701149425289</v>
      </c>
      <c r="Q117" s="202">
        <f>(1/5)/0.001353831438675/N117</f>
        <v>7.0277845703227815</v>
      </c>
      <c r="R117" s="255">
        <f>(1/8)/0.001353831438675/O117</f>
        <v>7.0277845703227806</v>
      </c>
      <c r="S117" s="177">
        <f>(1/5)/0.001353831438675/(254/H117)</f>
        <v>10.120009781264805</v>
      </c>
      <c r="T117" s="231">
        <f>((J117^2/(Q117*(1/5/N117)))+J117)/308.4/2</f>
        <v>11.473877307385916</v>
      </c>
      <c r="U117" s="207">
        <f>(E117*0.7)/254/2</f>
        <v>7.1433070866141728</v>
      </c>
      <c r="V117" s="177">
        <f>U117*10/14</f>
        <v>5.1023622047244093</v>
      </c>
      <c r="W117" s="177">
        <f>U117/2</f>
        <v>3.5716535433070864</v>
      </c>
      <c r="X117" s="210">
        <f>((SQRT($L117^2*$M117^2)/$N$396)+($Q117/$Q$396))*(100/72.5)</f>
        <v>14.300009670814504</v>
      </c>
      <c r="Y117" s="186">
        <f>(($Q117/$Q$396)-($T117/$T$396))*(100/2.6125)</f>
        <v>-7.0460561632575684</v>
      </c>
      <c r="Z117" s="53">
        <f>((SQRT($L117^2*$M117^2)/$N$396)-($T117/$T$396))*(100/63.923)</f>
        <v>13.321606713205092</v>
      </c>
      <c r="AA117" s="53">
        <f>((SQRT($L117^2*$M117^2)/$N$396)+($Q117/$Q$396)-($T117/$T$396))*(100/64.8571)</f>
        <v>14.415537738626535</v>
      </c>
      <c r="AB117" s="53">
        <f>((2*SQRT($L117^2*$M117^2)/$N$396)+($Q117/$Q$396)-($T117/$T$396))*(100/136.423)</f>
        <v>13.841564597335202</v>
      </c>
      <c r="AD117" s="8" t="s">
        <v>328</v>
      </c>
      <c r="AH117" s="114"/>
    </row>
    <row r="118" spans="2:38" ht="12.75" customHeight="1" x14ac:dyDescent="0.3">
      <c r="B118" s="48" t="s">
        <v>30</v>
      </c>
      <c r="C118" s="56" t="s">
        <v>598</v>
      </c>
      <c r="D118" s="49">
        <v>998</v>
      </c>
      <c r="E118" s="50">
        <v>5184</v>
      </c>
      <c r="F118" s="57">
        <v>3888</v>
      </c>
      <c r="G118" s="53">
        <f>E118*F118/1000000</f>
        <v>20.155391999999999</v>
      </c>
      <c r="H118" s="52">
        <v>17.3</v>
      </c>
      <c r="I118" s="58">
        <v>13</v>
      </c>
      <c r="J118" s="53">
        <f>SQRT((H118*H118)+(I118*I118))</f>
        <v>21.640009242142206</v>
      </c>
      <c r="K118" s="215">
        <f>((E118/H118)+(F118/I118))/2</f>
        <v>299.36505113383726</v>
      </c>
      <c r="L118" s="223">
        <f>E118/360</f>
        <v>14.4</v>
      </c>
      <c r="M118" s="250">
        <f>F118/360</f>
        <v>10.8</v>
      </c>
      <c r="N118" s="261">
        <f>25.4*L118/H118</f>
        <v>21.142196531791907</v>
      </c>
      <c r="O118" s="250">
        <f>25.4*(L118/H118)*(5/8)</f>
        <v>13.213872832369942</v>
      </c>
      <c r="P118" s="186">
        <f>254/H118</f>
        <v>14.682080924855491</v>
      </c>
      <c r="Q118" s="202">
        <f>(1/5)/0.001353831438675/N118</f>
        <v>6.9873950038266743</v>
      </c>
      <c r="R118" s="255">
        <f>(1/8)/0.001353831438675/O118</f>
        <v>6.9873950038266734</v>
      </c>
      <c r="S118" s="177">
        <f>(1/5)/0.001353831438675/(254/H118)</f>
        <v>10.06184880551041</v>
      </c>
      <c r="T118" s="231">
        <f>((J118^2/(Q118*(1/5/N118)))+J118)/308.4/2</f>
        <v>11.521256806393607</v>
      </c>
      <c r="U118" s="207">
        <f>(E118*0.7)/254/2</f>
        <v>7.1433070866141728</v>
      </c>
      <c r="V118" s="177">
        <f>U118*10/14</f>
        <v>5.1023622047244093</v>
      </c>
      <c r="W118" s="177">
        <f>U118/2</f>
        <v>3.5716535433070864</v>
      </c>
      <c r="X118" s="210">
        <f>((SQRT($L118^2*$M118^2)/$N$396)+($Q118/$Q$396))*(100/72.5)</f>
        <v>14.293399055932246</v>
      </c>
      <c r="Y118" s="186">
        <f>(($Q118/$Q$396)-($T118/$T$396))*(100/2.6125)</f>
        <v>-7.3904156008577147</v>
      </c>
      <c r="Z118" s="53">
        <f>((SQRT($L118^2*$M118^2)/$N$396)-($T118/$T$396))*(100/63.923)</f>
        <v>13.31503052854907</v>
      </c>
      <c r="AA118" s="53">
        <f>((SQRT($L118^2*$M118^2)/$N$396)+($Q118/$Q$396)-($T118/$T$396))*(100/64.8571)</f>
        <v>14.401666643083711</v>
      </c>
      <c r="AB118" s="53">
        <f>((2*SQRT($L118^2*$M118^2)/$N$396)+($Q118/$Q$396)-($T118/$T$396))*(100/136.423)</f>
        <v>13.834970115241052</v>
      </c>
      <c r="AD118" t="s">
        <v>329</v>
      </c>
      <c r="AF118" s="13"/>
    </row>
    <row r="119" spans="2:38" ht="12.75" customHeight="1" x14ac:dyDescent="0.3">
      <c r="B119" s="48" t="s">
        <v>34</v>
      </c>
      <c r="C119" s="56" t="s">
        <v>357</v>
      </c>
      <c r="D119" s="49">
        <v>6995</v>
      </c>
      <c r="E119" s="50">
        <v>5212</v>
      </c>
      <c r="F119" s="57">
        <v>3472</v>
      </c>
      <c r="G119" s="53">
        <f>E119*F119/1000000</f>
        <v>18.096063999999998</v>
      </c>
      <c r="H119" s="52">
        <v>36</v>
      </c>
      <c r="I119" s="58">
        <v>24</v>
      </c>
      <c r="J119" s="53">
        <f>SQRT((H119*H119)+(I119*I119))</f>
        <v>43.266615305567875</v>
      </c>
      <c r="K119" s="215">
        <f>((E119/H119)+(F119/I119))/2</f>
        <v>144.72222222222223</v>
      </c>
      <c r="L119" s="223">
        <f>E119/360</f>
        <v>14.477777777777778</v>
      </c>
      <c r="M119" s="250">
        <f>F119/360</f>
        <v>9.6444444444444439</v>
      </c>
      <c r="N119" s="261">
        <f>25.4*L119/H119</f>
        <v>10.214876543209876</v>
      </c>
      <c r="O119" s="250">
        <f>25.4*(L119/H119)*(5/8)</f>
        <v>6.3842978395061731</v>
      </c>
      <c r="P119" s="186">
        <f>254/H119</f>
        <v>7.0555555555555554</v>
      </c>
      <c r="Q119" s="202">
        <f>(1/5)/0.001353831438675/N119</f>
        <v>14.462130578990116</v>
      </c>
      <c r="R119" s="255">
        <f>(1/8)/0.001353831438675/O119</f>
        <v>14.462130578990113</v>
      </c>
      <c r="S119" s="177">
        <f>(1/5)/0.001353831438675/(254/H119)</f>
        <v>20.937951271582357</v>
      </c>
      <c r="T119" s="231">
        <f>((J119^2/(Q119*(1/5/N119)))+J119)/308.4/2</f>
        <v>10.788605327322353</v>
      </c>
      <c r="U119" s="207">
        <f>(E119*0.7)/254/2</f>
        <v>7.1818897637795267</v>
      </c>
      <c r="V119" s="177">
        <f>U119*10/14</f>
        <v>5.1299212598425186</v>
      </c>
      <c r="W119" s="177">
        <f>U119/2</f>
        <v>3.5909448818897634</v>
      </c>
      <c r="X119" s="210">
        <f>((SQRT($L119^2*$M119^2)/$N$396)+($Q119/$Q$396))*(100/72.5)</f>
        <v>14.17325420232214</v>
      </c>
      <c r="Y119" s="186">
        <f>(($Q119/$Q$396)-($T119/$T$396))*(100/2.6125)</f>
        <v>29.048579690299132</v>
      </c>
      <c r="Z119" s="53">
        <f>((SQRT($L119^2*$M119^2)/$N$396)-($T119/$T$396))*(100/63.923)</f>
        <v>11.892903344893421</v>
      </c>
      <c r="AA119" s="53">
        <f>((SQRT($L119^2*$M119^2)/$N$396)+($Q119/$Q$396)-($T119/$T$396))*(100/64.8571)</f>
        <v>14.367589705867852</v>
      </c>
      <c r="AB119" s="53">
        <f>((2*SQRT($L119^2*$M119^2)/$N$396)+($Q119/$Q$396)-($T119/$T$396))*(100/136.423)</f>
        <v>13.104762321485211</v>
      </c>
      <c r="AF119" s="13"/>
      <c r="AI119" s="142"/>
    </row>
    <row r="120" spans="2:38" ht="12.75" customHeight="1" x14ac:dyDescent="0.3">
      <c r="B120" s="48" t="s">
        <v>21</v>
      </c>
      <c r="C120" s="56" t="s">
        <v>410</v>
      </c>
      <c r="D120" s="49">
        <v>6799</v>
      </c>
      <c r="E120" s="50">
        <v>5184</v>
      </c>
      <c r="F120" s="57">
        <v>3456</v>
      </c>
      <c r="G120" s="53">
        <f>E120*F120/1000000</f>
        <v>17.915904000000001</v>
      </c>
      <c r="H120" s="52">
        <v>35.799999999999997</v>
      </c>
      <c r="I120" s="58">
        <v>23.8</v>
      </c>
      <c r="J120" s="53">
        <f>SQRT((H120*H120)+(I120*I120))</f>
        <v>42.989300994549794</v>
      </c>
      <c r="K120" s="215">
        <f>((E120/H120)+(F120/I120))/2</f>
        <v>145.00727665367822</v>
      </c>
      <c r="L120" s="223">
        <f>E120/360</f>
        <v>14.4</v>
      </c>
      <c r="M120" s="250">
        <f>F120/360</f>
        <v>9.6</v>
      </c>
      <c r="N120" s="261">
        <f>25.4*L120/H120</f>
        <v>10.216759776536314</v>
      </c>
      <c r="O120" s="250">
        <f>25.4*(L120/H120)*(5/8)</f>
        <v>6.3854748603351954</v>
      </c>
      <c r="P120" s="186">
        <f>254/H120</f>
        <v>7.094972067039107</v>
      </c>
      <c r="Q120" s="202">
        <f>(1/5)/0.001353831438675/N120</f>
        <v>14.459464805606641</v>
      </c>
      <c r="R120" s="255">
        <f>(1/8)/0.001353831438675/O120</f>
        <v>14.459464805606641</v>
      </c>
      <c r="S120" s="177">
        <f>(1/5)/0.001353831438675/(254/H120)</f>
        <v>20.821629320073562</v>
      </c>
      <c r="T120" s="231">
        <f>((J120^2/(Q120*(1/5/N120)))+J120)/308.4/2</f>
        <v>10.655099655075736</v>
      </c>
      <c r="U120" s="207">
        <f>(E120*0.7)/254/2</f>
        <v>7.1433070866141728</v>
      </c>
      <c r="V120" s="177">
        <f>U120*10/14</f>
        <v>5.1023622047244093</v>
      </c>
      <c r="W120" s="177">
        <f>U120/2</f>
        <v>3.5716535433070864</v>
      </c>
      <c r="X120" s="210">
        <f>((SQRT($L120^2*$M120^2)/$N$396)+($Q120/$Q$396))*(100/72.5)</f>
        <v>14.055278066782828</v>
      </c>
      <c r="Y120" s="186">
        <f>(($Q120/$Q$396)-($T120/$T$396))*(100/2.6125)</f>
        <v>29.489874246685424</v>
      </c>
      <c r="Z120" s="53">
        <f>((SQRT($L120^2*$M120^2)/$N$396)-($T120/$T$396))*(100/63.923)</f>
        <v>11.778122706588942</v>
      </c>
      <c r="AA120" s="53">
        <f>((SQRT($L120^2*$M120^2)/$N$396)+($Q120/$Q$396)-($T120/$T$396))*(100/64.8571)</f>
        <v>14.25397446142755</v>
      </c>
      <c r="AB120" s="53">
        <f>((2*SQRT($L120^2*$M120^2)/$N$396)+($Q120/$Q$396)-($T120/$T$396))*(100/136.423)</f>
        <v>12.988283483100648</v>
      </c>
    </row>
    <row r="121" spans="2:38" ht="12.75" customHeight="1" x14ac:dyDescent="0.3">
      <c r="B121" s="48" t="s">
        <v>483</v>
      </c>
      <c r="C121" s="56" t="s">
        <v>484</v>
      </c>
      <c r="D121" s="49">
        <v>499</v>
      </c>
      <c r="E121" s="50">
        <v>5472</v>
      </c>
      <c r="F121" s="57">
        <v>3648</v>
      </c>
      <c r="G121" s="53">
        <f>E121*F121/1000000</f>
        <v>19.961856000000001</v>
      </c>
      <c r="H121" s="52">
        <v>13.2</v>
      </c>
      <c r="I121" s="58">
        <v>8.8000000000000007</v>
      </c>
      <c r="J121" s="53">
        <f>SQRT((H121*H121)+(I121*I121))</f>
        <v>15.864425612041552</v>
      </c>
      <c r="K121" s="215">
        <f>((E121/H121)+(F121/I121))/2</f>
        <v>414.5454545454545</v>
      </c>
      <c r="L121" s="223">
        <f>E121/360</f>
        <v>15.2</v>
      </c>
      <c r="M121" s="250">
        <f>F121/360</f>
        <v>10.133333333333333</v>
      </c>
      <c r="N121" s="261">
        <f>25.4*L121/H121</f>
        <v>29.24848484848485</v>
      </c>
      <c r="O121" s="250">
        <f>25.4*(L121/H121)*(5/8)</f>
        <v>18.280303030303031</v>
      </c>
      <c r="P121" s="186">
        <f>254/H121</f>
        <v>19.242424242424242</v>
      </c>
      <c r="Q121" s="202">
        <f>(1/5)/0.001353831438675/N121</f>
        <v>5.0508215786711821</v>
      </c>
      <c r="R121" s="255">
        <f>(1/8)/0.001353831438675/O121</f>
        <v>5.0508215786711821</v>
      </c>
      <c r="S121" s="177">
        <f>(1/5)/0.001353831438675/(254/H121)</f>
        <v>7.6772487995801972</v>
      </c>
      <c r="T121" s="231">
        <f>((J121^2/(Q121*(1/5/N121)))+J121)/308.4/2</f>
        <v>11.840229894091628</v>
      </c>
      <c r="U121" s="207">
        <f>(E121*0.7)/254/2</f>
        <v>7.54015748031496</v>
      </c>
      <c r="V121" s="177">
        <f>U121*10/14</f>
        <v>5.3858267716535426</v>
      </c>
      <c r="W121" s="177">
        <f>U121/2</f>
        <v>3.77007874015748</v>
      </c>
      <c r="X121" s="210">
        <f>((SQRT($L121^2*$M121^2)/$N$396)+($Q121/$Q$396))*(100/72.5)</f>
        <v>13.850170886009316</v>
      </c>
      <c r="Y121" s="186">
        <f>(($Q121/$Q$396)-($T121/$T$396))*(100/2.6125)</f>
        <v>-17.26975305671041</v>
      </c>
      <c r="Z121" s="53">
        <f>((SQRT($L121^2*$M121^2)/$N$396)-($T121/$T$396))*(100/63.923)</f>
        <v>13.12754900747392</v>
      </c>
      <c r="AA121" s="53">
        <f>((SQRT($L121^2*$M121^2)/$N$396)+($Q121/$Q$396)-($T121/$T$396))*(100/64.8571)</f>
        <v>13.86257229031035</v>
      </c>
      <c r="AB121" s="53">
        <f>((2*SQRT($L121^2*$M121^2)/$N$396)+($Q121/$Q$396)-($T121/$T$396))*(100/136.423)</f>
        <v>13.511575793234504</v>
      </c>
    </row>
    <row r="122" spans="2:38" ht="12.75" customHeight="1" thickBot="1" x14ac:dyDescent="0.35">
      <c r="B122" s="48" t="s">
        <v>30</v>
      </c>
      <c r="C122" s="169" t="s">
        <v>521</v>
      </c>
      <c r="D122" s="49">
        <v>899</v>
      </c>
      <c r="E122" s="50">
        <v>5472</v>
      </c>
      <c r="F122" s="57">
        <v>3648</v>
      </c>
      <c r="G122" s="53">
        <f>E122*F122/1000000</f>
        <v>19.961856000000001</v>
      </c>
      <c r="H122" s="52">
        <v>13.2</v>
      </c>
      <c r="I122" s="58">
        <v>8.8000000000000007</v>
      </c>
      <c r="J122" s="53">
        <f>SQRT((H122*H122)+(I122*I122))</f>
        <v>15.864425612041552</v>
      </c>
      <c r="K122" s="215">
        <f>((E122/H122)+(F122/I122))/2</f>
        <v>414.5454545454545</v>
      </c>
      <c r="L122" s="223">
        <f>E122/360</f>
        <v>15.2</v>
      </c>
      <c r="M122" s="250">
        <f>F122/360</f>
        <v>10.133333333333333</v>
      </c>
      <c r="N122" s="261">
        <f>25.4*L122/H122</f>
        <v>29.24848484848485</v>
      </c>
      <c r="O122" s="250">
        <f>25.4*(L122/H122)*(5/8)</f>
        <v>18.280303030303031</v>
      </c>
      <c r="P122" s="186">
        <f>254/H122</f>
        <v>19.242424242424242</v>
      </c>
      <c r="Q122" s="202">
        <f>(1/5)/0.001353831438675/N122</f>
        <v>5.0508215786711821</v>
      </c>
      <c r="R122" s="255">
        <f>(1/8)/0.001353831438675/O122</f>
        <v>5.0508215786711821</v>
      </c>
      <c r="S122" s="177">
        <f>(1/5)/0.001353831438675/(254/H122)</f>
        <v>7.6772487995801972</v>
      </c>
      <c r="T122" s="231">
        <f>((J122^2/(Q122*(1/5/N122)))+J122)/308.4/2</f>
        <v>11.840229894091628</v>
      </c>
      <c r="U122" s="207">
        <f>(E122*0.7)/254/2</f>
        <v>7.54015748031496</v>
      </c>
      <c r="V122" s="177">
        <f>U122*10/14</f>
        <v>5.3858267716535426</v>
      </c>
      <c r="W122" s="177">
        <f>U122/2</f>
        <v>3.77007874015748</v>
      </c>
      <c r="X122" s="210">
        <f>((SQRT($L122^2*$M122^2)/$N$396)+($Q122/$Q$396))*(100/72.5)</f>
        <v>13.850170886009316</v>
      </c>
      <c r="Y122" s="186">
        <f>(($Q122/$Q$396)-($T122/$T$396))*(100/2.6125)</f>
        <v>-17.26975305671041</v>
      </c>
      <c r="Z122" s="53">
        <f>((SQRT($L122^2*$M122^2)/$N$396)-($T122/$T$396))*(100/63.923)</f>
        <v>13.12754900747392</v>
      </c>
      <c r="AA122" s="53">
        <f>((SQRT($L122^2*$M122^2)/$N$396)+($Q122/$Q$396)-($T122/$T$396))*(100/64.8571)</f>
        <v>13.86257229031035</v>
      </c>
      <c r="AB122" s="53">
        <f>((2*SQRT($L122^2*$M122^2)/$N$396)+($Q122/$Q$396)-($T122/$T$396))*(100/136.423)</f>
        <v>13.511575793234504</v>
      </c>
    </row>
    <row r="123" spans="2:38" ht="12.75" customHeight="1" x14ac:dyDescent="0.3">
      <c r="B123" s="48" t="s">
        <v>21</v>
      </c>
      <c r="C123" s="243" t="s">
        <v>571</v>
      </c>
      <c r="D123" s="49">
        <v>699</v>
      </c>
      <c r="E123" s="50">
        <v>5472</v>
      </c>
      <c r="F123" s="57">
        <v>3648</v>
      </c>
      <c r="G123" s="53">
        <f>E123*F123/1000000</f>
        <v>19.961856000000001</v>
      </c>
      <c r="H123" s="52">
        <v>13.2</v>
      </c>
      <c r="I123" s="58">
        <v>8.8000000000000007</v>
      </c>
      <c r="J123" s="53">
        <f>SQRT((H123*H123)+(I123*I123))</f>
        <v>15.864425612041552</v>
      </c>
      <c r="K123" s="215">
        <f>((E123/H123)+(F123/I123))/2</f>
        <v>414.5454545454545</v>
      </c>
      <c r="L123" s="223">
        <f>E123/360</f>
        <v>15.2</v>
      </c>
      <c r="M123" s="250">
        <f>F123/360</f>
        <v>10.133333333333333</v>
      </c>
      <c r="N123" s="261">
        <f>25.4*L123/H123</f>
        <v>29.24848484848485</v>
      </c>
      <c r="O123" s="250">
        <f>25.4*(L123/H123)*(5/8)</f>
        <v>18.280303030303031</v>
      </c>
      <c r="P123" s="186">
        <f>254/H123</f>
        <v>19.242424242424242</v>
      </c>
      <c r="Q123" s="202">
        <f>(1/5)/0.001353831438675/N123</f>
        <v>5.0508215786711821</v>
      </c>
      <c r="R123" s="255">
        <f>(1/8)/0.001353831438675/O123</f>
        <v>5.0508215786711821</v>
      </c>
      <c r="S123" s="177">
        <f>(1/5)/0.001353831438675/(254/H123)</f>
        <v>7.6772487995801972</v>
      </c>
      <c r="T123" s="231">
        <f>((J123^2/(Q123*(1/5/N123)))+J123)/308.4/2</f>
        <v>11.840229894091628</v>
      </c>
      <c r="U123" s="207">
        <f>(E123*0.7)/254/2</f>
        <v>7.54015748031496</v>
      </c>
      <c r="V123" s="177">
        <f>U123*10/14</f>
        <v>5.3858267716535426</v>
      </c>
      <c r="W123" s="177">
        <f>U123/2</f>
        <v>3.77007874015748</v>
      </c>
      <c r="X123" s="210">
        <f>((SQRT($L123^2*$M123^2)/$N$396)+($Q123/$Q$396))*(100/72.5)</f>
        <v>13.850170886009316</v>
      </c>
      <c r="Y123" s="186">
        <f>(($Q123/$Q$396)-($T123/$T$396))*(100/2.6125)</f>
        <v>-17.26975305671041</v>
      </c>
      <c r="Z123" s="53">
        <f>((SQRT($L123^2*$M123^2)/$N$396)-($T123/$T$396))*(100/63.923)</f>
        <v>13.12754900747392</v>
      </c>
      <c r="AA123" s="53">
        <f>((SQRT($L123^2*$M123^2)/$N$396)+($Q123/$Q$396)-($T123/$T$396))*(100/64.8571)</f>
        <v>13.86257229031035</v>
      </c>
      <c r="AB123" s="53">
        <f>((2*SQRT($L123^2*$M123^2)/$N$396)+($Q123/$Q$396)-($T123/$T$396))*(100/136.423)</f>
        <v>13.511575793234504</v>
      </c>
      <c r="AD123" s="24"/>
      <c r="AE123" s="25"/>
      <c r="AF123" s="194" t="s">
        <v>189</v>
      </c>
      <c r="AG123" s="194"/>
      <c r="AH123" s="195"/>
      <c r="AI123" s="143" t="s">
        <v>362</v>
      </c>
      <c r="AJ123" s="9"/>
      <c r="AK123" s="144"/>
    </row>
    <row r="124" spans="2:38" ht="12.75" customHeight="1" thickBot="1" x14ac:dyDescent="0.35">
      <c r="B124" s="48" t="s">
        <v>23</v>
      </c>
      <c r="C124" s="168" t="s">
        <v>572</v>
      </c>
      <c r="D124" s="49">
        <v>748</v>
      </c>
      <c r="E124" s="50">
        <v>5472</v>
      </c>
      <c r="F124" s="57">
        <v>3648</v>
      </c>
      <c r="G124" s="53">
        <f>E124*F124/1000000</f>
        <v>19.961856000000001</v>
      </c>
      <c r="H124" s="52">
        <v>13.2</v>
      </c>
      <c r="I124" s="58">
        <v>8.8000000000000007</v>
      </c>
      <c r="J124" s="53">
        <f>SQRT((H124*H124)+(I124*I124))</f>
        <v>15.864425612041552</v>
      </c>
      <c r="K124" s="215">
        <f>((E124/H124)+(F124/I124))/2</f>
        <v>414.5454545454545</v>
      </c>
      <c r="L124" s="223">
        <f>E124/360</f>
        <v>15.2</v>
      </c>
      <c r="M124" s="250">
        <f>F124/360</f>
        <v>10.133333333333333</v>
      </c>
      <c r="N124" s="261">
        <f>25.4*L124/H124</f>
        <v>29.24848484848485</v>
      </c>
      <c r="O124" s="250">
        <f>25.4*(L124/H124)*(5/8)</f>
        <v>18.280303030303031</v>
      </c>
      <c r="P124" s="186">
        <f>254/H124</f>
        <v>19.242424242424242</v>
      </c>
      <c r="Q124" s="202">
        <f>(1/5)/0.001353831438675/N124</f>
        <v>5.0508215786711821</v>
      </c>
      <c r="R124" s="255">
        <f>(1/8)/0.001353831438675/O124</f>
        <v>5.0508215786711821</v>
      </c>
      <c r="S124" s="177">
        <f>(1/5)/0.001353831438675/(254/H124)</f>
        <v>7.6772487995801972</v>
      </c>
      <c r="T124" s="231">
        <f>((J124^2/(Q124*(1/5/N124)))+J124)/308.4/2</f>
        <v>11.840229894091628</v>
      </c>
      <c r="U124" s="207">
        <f>(E124*0.7)/254/2</f>
        <v>7.54015748031496</v>
      </c>
      <c r="V124" s="177">
        <f>U124*10/14</f>
        <v>5.3858267716535426</v>
      </c>
      <c r="W124" s="177">
        <f>U124/2</f>
        <v>3.77007874015748</v>
      </c>
      <c r="X124" s="210">
        <f>((SQRT($L124^2*$M124^2)/$N$396)+($Q124/$Q$396))*(100/72.5)</f>
        <v>13.850170886009316</v>
      </c>
      <c r="Y124" s="186">
        <f>(($Q124/$Q$396)-($T124/$T$396))*(100/2.6125)</f>
        <v>-17.26975305671041</v>
      </c>
      <c r="Z124" s="53">
        <f>((SQRT($L124^2*$M124^2)/$N$396)-($T124/$T$396))*(100/63.923)</f>
        <v>13.12754900747392</v>
      </c>
      <c r="AA124" s="53">
        <f>((SQRT($L124^2*$M124^2)/$N$396)+($Q124/$Q$396)-($T124/$T$396))*(100/64.8571)</f>
        <v>13.86257229031035</v>
      </c>
      <c r="AB124" s="53">
        <f>((2*SQRT($L124^2*$M124^2)/$N$396)+($Q124/$Q$396)-($T124/$T$396))*(100/136.423)</f>
        <v>13.511575793234504</v>
      </c>
      <c r="AD124" s="26" t="s">
        <v>190</v>
      </c>
      <c r="AE124" s="27" t="s">
        <v>191</v>
      </c>
      <c r="AF124" s="28" t="s">
        <v>192</v>
      </c>
      <c r="AG124" s="28" t="s">
        <v>193</v>
      </c>
      <c r="AH124" s="29" t="s">
        <v>194</v>
      </c>
      <c r="AI124" s="141" t="s">
        <v>363</v>
      </c>
      <c r="AJ124" s="133"/>
      <c r="AK124" s="134"/>
    </row>
    <row r="125" spans="2:38" ht="12.75" customHeight="1" x14ac:dyDescent="0.3">
      <c r="B125" s="48" t="s">
        <v>34</v>
      </c>
      <c r="C125" s="59" t="s">
        <v>507</v>
      </c>
      <c r="D125" s="49">
        <v>1050</v>
      </c>
      <c r="E125" s="50">
        <v>5472</v>
      </c>
      <c r="F125" s="57">
        <v>3648</v>
      </c>
      <c r="G125" s="53">
        <f>E125*F125/1000000</f>
        <v>19.961856000000001</v>
      </c>
      <c r="H125" s="52">
        <v>13.2</v>
      </c>
      <c r="I125" s="58">
        <v>8.8000000000000007</v>
      </c>
      <c r="J125" s="53">
        <f>SQRT((H125*H125)+(I125*I125))</f>
        <v>15.864425612041552</v>
      </c>
      <c r="K125" s="215">
        <f>((E125/H125)+(F125/I125))/2</f>
        <v>414.5454545454545</v>
      </c>
      <c r="L125" s="223">
        <f>E125/360</f>
        <v>15.2</v>
      </c>
      <c r="M125" s="250">
        <f>F125/360</f>
        <v>10.133333333333333</v>
      </c>
      <c r="N125" s="261">
        <f>25.4*L125/H125</f>
        <v>29.24848484848485</v>
      </c>
      <c r="O125" s="250">
        <f>25.4*(L125/H125)*(5/8)</f>
        <v>18.280303030303031</v>
      </c>
      <c r="P125" s="186">
        <f>254/H125</f>
        <v>19.242424242424242</v>
      </c>
      <c r="Q125" s="202">
        <f>(1/5)/0.001353831438675/N125</f>
        <v>5.0508215786711821</v>
      </c>
      <c r="R125" s="255">
        <f>(1/8)/0.001353831438675/O125</f>
        <v>5.0508215786711821</v>
      </c>
      <c r="S125" s="177">
        <f>(1/5)/0.001353831438675/(254/H125)</f>
        <v>7.6772487995801972</v>
      </c>
      <c r="T125" s="231">
        <f>((J125^2/(Q125*(1/5/N125)))+J125)/308.4/2</f>
        <v>11.840229894091628</v>
      </c>
      <c r="U125" s="207">
        <f>(E125*0.7)/254/2</f>
        <v>7.54015748031496</v>
      </c>
      <c r="V125" s="177">
        <f>U125*10/14</f>
        <v>5.3858267716535426</v>
      </c>
      <c r="W125" s="177">
        <f>U125/2</f>
        <v>3.77007874015748</v>
      </c>
      <c r="X125" s="210">
        <f>((SQRT($L125^2*$M125^2)/$N$396)+($Q125/$Q$396))*(100/72.5)</f>
        <v>13.850170886009316</v>
      </c>
      <c r="Y125" s="186">
        <f>(($Q125/$Q$396)-($T125/$T$396))*(100/2.6125)</f>
        <v>-17.26975305671041</v>
      </c>
      <c r="Z125" s="53">
        <f>((SQRT($L125^2*$M125^2)/$N$396)-($T125/$T$396))*(100/63.923)</f>
        <v>13.12754900747392</v>
      </c>
      <c r="AA125" s="53">
        <f>((SQRT($L125^2*$M125^2)/$N$396)+($Q125/$Q$396)-($T125/$T$396))*(100/64.8571)</f>
        <v>13.86257229031035</v>
      </c>
      <c r="AB125" s="53">
        <f>((2*SQRT($L125^2*$M125^2)/$N$396)+($Q125/$Q$396)-($T125/$T$396))*(100/136.423)</f>
        <v>13.511575793234504</v>
      </c>
      <c r="AD125" s="32" t="s">
        <v>195</v>
      </c>
      <c r="AE125" s="33" t="s">
        <v>205</v>
      </c>
      <c r="AF125" s="34">
        <f>SQRT((AG125*AG125)+(AH125*AH125))</f>
        <v>5</v>
      </c>
      <c r="AG125" s="34">
        <v>4</v>
      </c>
      <c r="AH125" s="34">
        <v>3</v>
      </c>
      <c r="AI125" s="145">
        <f>$AK$105/AF125</f>
        <v>1442.2205101855957</v>
      </c>
      <c r="AJ125" s="136"/>
      <c r="AK125" s="137"/>
    </row>
    <row r="126" spans="2:38" ht="12.75" customHeight="1" x14ac:dyDescent="0.3">
      <c r="B126" s="48" t="s">
        <v>21</v>
      </c>
      <c r="C126" s="59" t="s">
        <v>512</v>
      </c>
      <c r="D126" s="49">
        <v>399</v>
      </c>
      <c r="E126" s="50">
        <v>5184</v>
      </c>
      <c r="F126" s="57">
        <v>3888</v>
      </c>
      <c r="G126" s="53">
        <f>E126*F126/1000000</f>
        <v>20.155391999999999</v>
      </c>
      <c r="H126" s="52">
        <v>6.18</v>
      </c>
      <c r="I126" s="58">
        <v>4.55</v>
      </c>
      <c r="J126" s="53">
        <f>SQRT((H126*H126)+(I126*I126))</f>
        <v>7.6743012711255991</v>
      </c>
      <c r="K126" s="215">
        <f>((E126/H126)+(F126/I126))/2</f>
        <v>846.67022298090262</v>
      </c>
      <c r="L126" s="223">
        <f>E126/360</f>
        <v>14.4</v>
      </c>
      <c r="M126" s="250">
        <f>F126/360</f>
        <v>10.8</v>
      </c>
      <c r="N126" s="261">
        <f>25.4*L126/H126</f>
        <v>59.184466019417478</v>
      </c>
      <c r="O126" s="250">
        <f>25.4*(L126/H126)*(5/8)</f>
        <v>36.990291262135926</v>
      </c>
      <c r="P126" s="186">
        <f>254/H126</f>
        <v>41.100323624595468</v>
      </c>
      <c r="Q126" s="202">
        <f>(1/5)/0.001353831438675/N126</f>
        <v>2.4960752094594705</v>
      </c>
      <c r="R126" s="255">
        <f>(1/8)/0.001353831438675/O126</f>
        <v>2.49607520945947</v>
      </c>
      <c r="S126" s="177">
        <f>(1/5)/0.001353831438675/(254/H126)</f>
        <v>3.594348301621638</v>
      </c>
      <c r="T126" s="231">
        <f>((J126^2/(Q126*(1/5/N126)))+J126)/308.4/2</f>
        <v>11.332623741890801</v>
      </c>
      <c r="U126" s="207">
        <f>(E126*0.7)/254/2</f>
        <v>7.1433070866141728</v>
      </c>
      <c r="V126" s="177">
        <f>U126*10/14</f>
        <v>5.1023622047244093</v>
      </c>
      <c r="W126" s="177">
        <f>U126/2</f>
        <v>3.5716535433070864</v>
      </c>
      <c r="X126" s="210">
        <f>((SQRT($L126^2*$M126^2)/$N$396)+($Q126/$Q$396))*(100/72.5)</f>
        <v>13.558298681025322</v>
      </c>
      <c r="Y126" s="186">
        <f>(($Q126/$Q$396)-($T126/$T$396))*(100/2.6125)</f>
        <v>-27.149707785515339</v>
      </c>
      <c r="Z126" s="53">
        <f>((SQRT($L126^2*$M126^2)/$N$396)-($T126/$T$396))*(100/63.923)</f>
        <v>13.341212440354429</v>
      </c>
      <c r="AA126" s="53">
        <f>((SQRT($L126^2*$M126^2)/$N$396)+($Q126/$Q$396)-($T126/$T$396))*(100/64.8571)</f>
        <v>13.605745289331876</v>
      </c>
      <c r="AB126" s="53">
        <f>((2*SQRT($L126^2*$M126^2)/$N$396)+($Q126/$Q$396)-($T126/$T$396))*(100/136.423)</f>
        <v>13.456579735082148</v>
      </c>
      <c r="AD126" s="35" t="s">
        <v>195</v>
      </c>
      <c r="AE126" s="30" t="s">
        <v>205</v>
      </c>
      <c r="AF126" s="31">
        <f t="shared" ref="AF126:AF151" si="0">SQRT((AG126*AG126)+(AH126*AH126))</f>
        <v>5</v>
      </c>
      <c r="AG126" s="31">
        <v>4</v>
      </c>
      <c r="AH126" s="31">
        <v>3</v>
      </c>
      <c r="AI126" s="146">
        <f t="shared" ref="AI126:AI151" si="1">$AK$105/AF126</f>
        <v>1442.2205101855957</v>
      </c>
      <c r="AJ126" s="135"/>
      <c r="AK126" s="138"/>
    </row>
    <row r="127" spans="2:38" ht="12.75" customHeight="1" x14ac:dyDescent="0.3">
      <c r="B127" s="48" t="s">
        <v>30</v>
      </c>
      <c r="C127" s="56" t="s">
        <v>597</v>
      </c>
      <c r="D127" s="49">
        <v>449</v>
      </c>
      <c r="E127" s="50">
        <v>5184</v>
      </c>
      <c r="F127" s="57">
        <v>3888</v>
      </c>
      <c r="G127" s="53">
        <f>E127*F127/1000000</f>
        <v>20.155391999999999</v>
      </c>
      <c r="H127" s="52">
        <v>6.17</v>
      </c>
      <c r="I127" s="58">
        <v>4.55</v>
      </c>
      <c r="J127" s="53">
        <f>SQRT((H127*H127)+(I127*I127))</f>
        <v>7.6662507133539535</v>
      </c>
      <c r="K127" s="215">
        <f>((E127/H127)+(F127/I127))/2</f>
        <v>847.34999198532432</v>
      </c>
      <c r="L127" s="223">
        <f>E127/360</f>
        <v>14.4</v>
      </c>
      <c r="M127" s="250">
        <f>F127/360</f>
        <v>10.8</v>
      </c>
      <c r="N127" s="261">
        <f>25.4*L127/H127</f>
        <v>59.280388978930304</v>
      </c>
      <c r="O127" s="250">
        <f>25.4*(L127/H127)*(5/8)</f>
        <v>37.050243111831442</v>
      </c>
      <c r="P127" s="186">
        <f>254/H127</f>
        <v>41.166936790923828</v>
      </c>
      <c r="Q127" s="202">
        <f>(1/5)/0.001353831438675/N127</f>
        <v>2.4920362528098603</v>
      </c>
      <c r="R127" s="255">
        <f>(1/8)/0.001353831438675/O127</f>
        <v>2.4920362528098599</v>
      </c>
      <c r="S127" s="177">
        <f>(1/5)/0.001353831438675/(254/H127)</f>
        <v>3.588532204046198</v>
      </c>
      <c r="T127" s="231">
        <f>((J127^2/(Q127*(1/5/N127)))+J127)/308.4/2</f>
        <v>11.345519764896657</v>
      </c>
      <c r="U127" s="207">
        <f>(E127*0.7)/254/2</f>
        <v>7.1433070866141728</v>
      </c>
      <c r="V127" s="177">
        <f>U127*10/14</f>
        <v>5.1023622047244093</v>
      </c>
      <c r="W127" s="177">
        <f>U127/2</f>
        <v>3.5716535433070864</v>
      </c>
      <c r="X127" s="210">
        <f>((SQRT($L127^2*$M127^2)/$N$396)+($Q127/$Q$396))*(100/72.5)</f>
        <v>13.557637619537095</v>
      </c>
      <c r="Y127" s="186">
        <f>(($Q127/$Q$396)-($T127/$T$396))*(100/2.6125)</f>
        <v>-27.21184961112073</v>
      </c>
      <c r="Z127" s="53">
        <f>((SQRT($L127^2*$M127^2)/$N$396)-($T127/$T$396))*(100/63.923)</f>
        <v>13.339422496805197</v>
      </c>
      <c r="AA127" s="53">
        <f>((SQRT($L127^2*$M127^2)/$N$396)+($Q127/$Q$396)-($T127/$T$396))*(100/64.8571)</f>
        <v>13.603242162929464</v>
      </c>
      <c r="AB127" s="53">
        <f>((2*SQRT($L127^2*$M127^2)/$N$396)+($Q127/$Q$396)-($T127/$T$396))*(100/136.423)</f>
        <v>13.455389719326783</v>
      </c>
      <c r="AD127" s="35" t="s">
        <v>196</v>
      </c>
      <c r="AE127" s="30" t="s">
        <v>205</v>
      </c>
      <c r="AF127" s="31">
        <f t="shared" si="0"/>
        <v>5.6784110453541494</v>
      </c>
      <c r="AG127" s="31">
        <v>4.5359999999999996</v>
      </c>
      <c r="AH127" s="31">
        <v>3.4159999999999999</v>
      </c>
      <c r="AI127" s="146">
        <f t="shared" si="1"/>
        <v>1269.9155614716931</v>
      </c>
      <c r="AJ127" s="135"/>
      <c r="AK127" s="138"/>
    </row>
    <row r="128" spans="2:38" ht="12.75" customHeight="1" x14ac:dyDescent="0.3">
      <c r="B128" s="48" t="s">
        <v>21</v>
      </c>
      <c r="C128" s="56" t="s">
        <v>90</v>
      </c>
      <c r="D128" s="49">
        <v>7999</v>
      </c>
      <c r="E128" s="50">
        <v>4992</v>
      </c>
      <c r="F128" s="57">
        <v>3328</v>
      </c>
      <c r="G128" s="53">
        <f>E128*F128/1000000</f>
        <v>16.613375999999999</v>
      </c>
      <c r="H128" s="52">
        <v>36</v>
      </c>
      <c r="I128" s="58">
        <v>24</v>
      </c>
      <c r="J128" s="53">
        <f>SQRT((H128*H128)+(I128*I128))</f>
        <v>43.266615305567875</v>
      </c>
      <c r="K128" s="215">
        <f>((E128/H128)+(F128/I128))/2</f>
        <v>138.66666666666666</v>
      </c>
      <c r="L128" s="223">
        <f>E128/360</f>
        <v>13.866666666666667</v>
      </c>
      <c r="M128" s="250">
        <f>F128/360</f>
        <v>9.2444444444444436</v>
      </c>
      <c r="N128" s="261">
        <f>25.4*L128/H128</f>
        <v>9.7837037037037025</v>
      </c>
      <c r="O128" s="250">
        <f>25.4*(L128/H128)*(5/8)</f>
        <v>6.1148148148148138</v>
      </c>
      <c r="P128" s="186">
        <f>254/H128</f>
        <v>7.0555555555555554</v>
      </c>
      <c r="Q128" s="202">
        <f>(1/5)/0.001353831438675/N128</f>
        <v>15.099484090083433</v>
      </c>
      <c r="R128" s="255">
        <f>(1/8)/0.001353831438675/O128</f>
        <v>15.099484090083431</v>
      </c>
      <c r="S128" s="177">
        <f>(1/5)/0.001353831438675/(254/H128)</f>
        <v>20.937951271582357</v>
      </c>
      <c r="T128" s="231">
        <f>((J128^2/(Q128*(1/5/N128)))+J128)/308.4/2</f>
        <v>9.9028441445477018</v>
      </c>
      <c r="U128" s="207">
        <f>(E128*0.7)/254/2</f>
        <v>6.8787401574803146</v>
      </c>
      <c r="V128" s="177">
        <f>U128*10/14</f>
        <v>4.9133858267716528</v>
      </c>
      <c r="W128" s="177">
        <f>U128/2</f>
        <v>3.4393700787401573</v>
      </c>
      <c r="X128" s="210">
        <f>((SQRT($L128^2*$M128^2)/$N$396)+($Q128/$Q$396))*(100/72.5)</f>
        <v>13.310236743516159</v>
      </c>
      <c r="Y128" s="186">
        <f>(($Q128/$Q$396)-($T128/$T$396))*(100/2.6125)</f>
        <v>34.951648287243508</v>
      </c>
      <c r="Z128" s="53">
        <f>((SQRT($L128^2*$M128^2)/$N$396)-($T128/$T$396))*(100/63.923)</f>
        <v>10.918717324802218</v>
      </c>
      <c r="AA128" s="53">
        <f>((SQRT($L128^2*$M128^2)/$N$396)+($Q128/$Q$396)-($T128/$T$396))*(100/64.8571)</f>
        <v>13.524043725426184</v>
      </c>
      <c r="AB128" s="53">
        <f>((2*SQRT($L128^2*$M128^2)/$N$396)+($Q128/$Q$396)-($T128/$T$396))*(100/136.423)</f>
        <v>12.189655200796446</v>
      </c>
      <c r="AD128" s="35" t="s">
        <v>255</v>
      </c>
      <c r="AE128" s="30" t="s">
        <v>205</v>
      </c>
      <c r="AF128" s="31">
        <f t="shared" si="0"/>
        <v>7.3392000245258338</v>
      </c>
      <c r="AG128" s="31">
        <v>5.8710000000000004</v>
      </c>
      <c r="AH128" s="31">
        <v>4.4039999999999999</v>
      </c>
      <c r="AI128" s="146">
        <f t="shared" si="1"/>
        <v>982.54612584889583</v>
      </c>
      <c r="AJ128" s="135"/>
      <c r="AK128" s="138"/>
    </row>
    <row r="129" spans="2:37" ht="12.75" customHeight="1" x14ac:dyDescent="0.3">
      <c r="B129" s="48" t="s">
        <v>21</v>
      </c>
      <c r="C129" s="56" t="s">
        <v>506</v>
      </c>
      <c r="D129" s="49">
        <v>899</v>
      </c>
      <c r="E129" s="50">
        <v>5184</v>
      </c>
      <c r="F129" s="57">
        <v>3456</v>
      </c>
      <c r="G129" s="53">
        <f>E129*F129/1000000</f>
        <v>17.915904000000001</v>
      </c>
      <c r="H129" s="52">
        <v>22.3</v>
      </c>
      <c r="I129" s="58">
        <v>14.9</v>
      </c>
      <c r="J129" s="53">
        <f>SQRT((H129*H129)+(I129*I129))</f>
        <v>26.819768828235638</v>
      </c>
      <c r="K129" s="215">
        <f>((E129/H129)+(F129/I129))/2</f>
        <v>232.20633821891835</v>
      </c>
      <c r="L129" s="223">
        <f>E129/360</f>
        <v>14.4</v>
      </c>
      <c r="M129" s="250">
        <f>F129/360</f>
        <v>9.6</v>
      </c>
      <c r="N129" s="261">
        <f>25.4*L129/H129</f>
        <v>16.401793721973092</v>
      </c>
      <c r="O129" s="250">
        <f>25.4*(L129/H129)*(5/8)</f>
        <v>10.251121076233183</v>
      </c>
      <c r="P129" s="186">
        <f>254/H129</f>
        <v>11.390134529147982</v>
      </c>
      <c r="Q129" s="202">
        <f>(1/5)/0.001353831438675/N129</f>
        <v>9.0068733286320715</v>
      </c>
      <c r="R129" s="255">
        <f>(1/8)/0.001353831438675/O129</f>
        <v>9.0068733286320715</v>
      </c>
      <c r="S129" s="177">
        <f>(1/5)/0.001353831438675/(254/H129)</f>
        <v>12.969897593230183</v>
      </c>
      <c r="T129" s="231">
        <f>((J129^2/(Q129*(1/5/N129)))+J129)/308.4/2</f>
        <v>10.661733191597193</v>
      </c>
      <c r="U129" s="207">
        <f>(E129*0.7)/254/2</f>
        <v>7.1433070866141728</v>
      </c>
      <c r="V129" s="177">
        <f>U129*10/14</f>
        <v>5.1023622047244093</v>
      </c>
      <c r="W129" s="177">
        <f>U129/2</f>
        <v>3.5716535433070864</v>
      </c>
      <c r="X129" s="210">
        <f>((SQRT($L129^2*$M129^2)/$N$396)+($Q129/$Q$396))*(100/72.5)</f>
        <v>13.162845057678199</v>
      </c>
      <c r="Y129" s="186">
        <f>(($Q129/$Q$396)-($T129/$T$396))*(100/2.6125)</f>
        <v>4.701262383955096</v>
      </c>
      <c r="Z129" s="53">
        <f>((SQRT($L129^2*$M129^2)/$N$396)-($T129/$T$396))*(100/63.923)</f>
        <v>11.777201984293409</v>
      </c>
      <c r="AA129" s="53">
        <f>((SQRT($L129^2*$M129^2)/$N$396)+($Q129/$Q$396)-($T129/$T$396))*(100/64.8571)</f>
        <v>13.255467767613258</v>
      </c>
      <c r="AB129" s="53">
        <f>((2*SQRT($L129^2*$M129^2)/$N$396)+($Q129/$Q$396)-($T129/$T$396))*(100/136.423)</f>
        <v>12.513581647696187</v>
      </c>
      <c r="AD129" s="35" t="s">
        <v>306</v>
      </c>
      <c r="AE129" s="30" t="s">
        <v>205</v>
      </c>
      <c r="AF129" s="31">
        <f t="shared" si="0"/>
        <v>7.6640002609603295</v>
      </c>
      <c r="AG129" s="31">
        <v>6.13</v>
      </c>
      <c r="AH129" s="31">
        <v>4.5999999999999996</v>
      </c>
      <c r="AI129" s="146">
        <f t="shared" si="1"/>
        <v>940.90583316660786</v>
      </c>
      <c r="AJ129" s="135"/>
      <c r="AK129" s="138"/>
    </row>
    <row r="130" spans="2:37" ht="12.75" customHeight="1" x14ac:dyDescent="0.3">
      <c r="B130" s="48" t="s">
        <v>21</v>
      </c>
      <c r="C130" s="56" t="s">
        <v>428</v>
      </c>
      <c r="D130" s="49">
        <v>799</v>
      </c>
      <c r="E130" s="50">
        <v>5184</v>
      </c>
      <c r="F130" s="57">
        <v>3456</v>
      </c>
      <c r="G130" s="53">
        <f>E130*F130/1000000</f>
        <v>17.915904000000001</v>
      </c>
      <c r="H130" s="52">
        <v>22.3</v>
      </c>
      <c r="I130" s="58">
        <v>14.9</v>
      </c>
      <c r="J130" s="53">
        <f>SQRT((H130*H130)+(I130*I130))</f>
        <v>26.819768828235638</v>
      </c>
      <c r="K130" s="215">
        <f>((E130/H130)+(F130/I130))/2</f>
        <v>232.20633821891835</v>
      </c>
      <c r="L130" s="223">
        <f>E130/360</f>
        <v>14.4</v>
      </c>
      <c r="M130" s="250">
        <f>F130/360</f>
        <v>9.6</v>
      </c>
      <c r="N130" s="261">
        <f>25.4*L130/H130</f>
        <v>16.401793721973092</v>
      </c>
      <c r="O130" s="250">
        <f>25.4*(L130/H130)*(5/8)</f>
        <v>10.251121076233183</v>
      </c>
      <c r="P130" s="186">
        <f>254/H130</f>
        <v>11.390134529147982</v>
      </c>
      <c r="Q130" s="202">
        <f>(1/5)/0.001353831438675/N130</f>
        <v>9.0068733286320715</v>
      </c>
      <c r="R130" s="255">
        <f>(1/8)/0.001353831438675/O130</f>
        <v>9.0068733286320715</v>
      </c>
      <c r="S130" s="177">
        <f>(1/5)/0.001353831438675/(254/H130)</f>
        <v>12.969897593230183</v>
      </c>
      <c r="T130" s="231">
        <f>((J130^2/(Q130*(1/5/N130)))+J130)/308.4/2</f>
        <v>10.661733191597193</v>
      </c>
      <c r="U130" s="207">
        <f>(E130*0.7)/254/2</f>
        <v>7.1433070866141728</v>
      </c>
      <c r="V130" s="177">
        <f>U130*10/14</f>
        <v>5.1023622047244093</v>
      </c>
      <c r="W130" s="177">
        <f>U130/2</f>
        <v>3.5716535433070864</v>
      </c>
      <c r="X130" s="210">
        <f>((SQRT($L130^2*$M130^2)/$N$396)+($Q130/$Q$396))*(100/72.5)</f>
        <v>13.162845057678199</v>
      </c>
      <c r="Y130" s="186">
        <f>(($Q130/$Q$396)-($T130/$T$396))*(100/2.6125)</f>
        <v>4.701262383955096</v>
      </c>
      <c r="Z130" s="53">
        <f>((SQRT($L130^2*$M130^2)/$N$396)-($T130/$T$396))*(100/63.923)</f>
        <v>11.777201984293409</v>
      </c>
      <c r="AA130" s="53">
        <f>((SQRT($L130^2*$M130^2)/$N$396)+($Q130/$Q$396)-($T130/$T$396))*(100/64.8571)</f>
        <v>13.255467767613258</v>
      </c>
      <c r="AB130" s="53">
        <f>((2*SQRT($L130^2*$M130^2)/$N$396)+($Q130/$Q$396)-($T130/$T$396))*(100/136.423)</f>
        <v>12.513581647696187</v>
      </c>
      <c r="AD130" s="35" t="s">
        <v>279</v>
      </c>
      <c r="AE130" s="30" t="s">
        <v>205</v>
      </c>
      <c r="AF130" s="31">
        <f t="shared" ref="AF130" si="2">SQRT((AG130*AG130)+(AH130*AH130))</f>
        <v>7.7</v>
      </c>
      <c r="AG130" s="31">
        <v>6.16</v>
      </c>
      <c r="AH130" s="31">
        <v>4.62</v>
      </c>
      <c r="AI130" s="146">
        <f t="shared" ref="AI130" si="3">$AK$105/AF130</f>
        <v>936.50682479584134</v>
      </c>
      <c r="AJ130" s="135"/>
      <c r="AK130" s="138"/>
    </row>
    <row r="131" spans="2:37" ht="12.75" customHeight="1" x14ac:dyDescent="0.3">
      <c r="B131" s="48" t="s">
        <v>21</v>
      </c>
      <c r="C131" s="56" t="s">
        <v>390</v>
      </c>
      <c r="D131" s="49">
        <v>1099</v>
      </c>
      <c r="E131" s="50">
        <v>5184</v>
      </c>
      <c r="F131" s="57">
        <v>3456</v>
      </c>
      <c r="G131" s="53">
        <f>E131*F131/1000000</f>
        <v>17.915904000000001</v>
      </c>
      <c r="H131" s="52">
        <v>22.3</v>
      </c>
      <c r="I131" s="58">
        <v>14.9</v>
      </c>
      <c r="J131" s="53">
        <f>SQRT((H131*H131)+(I131*I131))</f>
        <v>26.819768828235638</v>
      </c>
      <c r="K131" s="215">
        <f>((E131/H131)+(F131/I131))/2</f>
        <v>232.20633821891835</v>
      </c>
      <c r="L131" s="223">
        <f>E131/360</f>
        <v>14.4</v>
      </c>
      <c r="M131" s="250">
        <f>F131/360</f>
        <v>9.6</v>
      </c>
      <c r="N131" s="261">
        <f>25.4*L131/H131</f>
        <v>16.401793721973092</v>
      </c>
      <c r="O131" s="250">
        <f>25.4*(L131/H131)*(5/8)</f>
        <v>10.251121076233183</v>
      </c>
      <c r="P131" s="186">
        <f>254/H131</f>
        <v>11.390134529147982</v>
      </c>
      <c r="Q131" s="202">
        <f>(1/5)/0.001353831438675/N131</f>
        <v>9.0068733286320715</v>
      </c>
      <c r="R131" s="255">
        <f>(1/8)/0.001353831438675/O131</f>
        <v>9.0068733286320715</v>
      </c>
      <c r="S131" s="177">
        <f>(1/5)/0.001353831438675/(254/H131)</f>
        <v>12.969897593230183</v>
      </c>
      <c r="T131" s="231">
        <f>((J131^2/(Q131*(1/5/N131)))+J131)/308.4/2</f>
        <v>10.661733191597193</v>
      </c>
      <c r="U131" s="207">
        <f>(E131*0.7)/254/2</f>
        <v>7.1433070866141728</v>
      </c>
      <c r="V131" s="177">
        <f>U131*10/14</f>
        <v>5.1023622047244093</v>
      </c>
      <c r="W131" s="177">
        <f>U131/2</f>
        <v>3.5716535433070864</v>
      </c>
      <c r="X131" s="210">
        <f>((SQRT($L131^2*$M131^2)/$N$396)+($Q131/$Q$396))*(100/72.5)</f>
        <v>13.162845057678199</v>
      </c>
      <c r="Y131" s="186">
        <f>(($Q131/$Q$396)-($T131/$T$396))*(100/2.6125)</f>
        <v>4.701262383955096</v>
      </c>
      <c r="Z131" s="53">
        <f>((SQRT($L131^2*$M131^2)/$N$396)-($T131/$T$396))*(100/63.923)</f>
        <v>11.777201984293409</v>
      </c>
      <c r="AA131" s="53">
        <f>((SQRT($L131^2*$M131^2)/$N$396)+($Q131/$Q$396)-($T131/$T$396))*(100/64.8571)</f>
        <v>13.255467767613258</v>
      </c>
      <c r="AB131" s="53">
        <f>((2*SQRT($L131^2*$M131^2)/$N$396)+($Q131/$Q$396)-($T131/$T$396))*(100/136.423)</f>
        <v>12.513581647696187</v>
      </c>
      <c r="AD131" s="35" t="s">
        <v>279</v>
      </c>
      <c r="AE131" s="30" t="s">
        <v>205</v>
      </c>
      <c r="AF131" s="31">
        <f t="shared" si="0"/>
        <v>7.7</v>
      </c>
      <c r="AG131" s="31">
        <v>6.16</v>
      </c>
      <c r="AH131" s="31">
        <v>4.62</v>
      </c>
      <c r="AI131" s="146">
        <f t="shared" si="1"/>
        <v>936.50682479584134</v>
      </c>
      <c r="AJ131" s="135"/>
      <c r="AK131" s="138"/>
    </row>
    <row r="132" spans="2:37" ht="12.75" customHeight="1" x14ac:dyDescent="0.3">
      <c r="B132" s="48" t="s">
        <v>21</v>
      </c>
      <c r="C132" s="56" t="s">
        <v>354</v>
      </c>
      <c r="D132" s="49">
        <v>1699</v>
      </c>
      <c r="E132" s="50">
        <v>5184</v>
      </c>
      <c r="F132" s="57">
        <v>3456</v>
      </c>
      <c r="G132" s="53">
        <f>E132*F132/1000000</f>
        <v>17.915904000000001</v>
      </c>
      <c r="H132" s="52">
        <v>22.3</v>
      </c>
      <c r="I132" s="58">
        <v>14.9</v>
      </c>
      <c r="J132" s="53">
        <f>SQRT((H132*H132)+(I132*I132))</f>
        <v>26.819768828235638</v>
      </c>
      <c r="K132" s="215">
        <f>((E132/H132)+(F132/I132))/2</f>
        <v>232.20633821891835</v>
      </c>
      <c r="L132" s="223">
        <f>E132/360</f>
        <v>14.4</v>
      </c>
      <c r="M132" s="250">
        <f>F132/360</f>
        <v>9.6</v>
      </c>
      <c r="N132" s="261">
        <f>25.4*L132/H132</f>
        <v>16.401793721973092</v>
      </c>
      <c r="O132" s="250">
        <f>25.4*(L132/H132)*(5/8)</f>
        <v>10.251121076233183</v>
      </c>
      <c r="P132" s="186">
        <f>254/H132</f>
        <v>11.390134529147982</v>
      </c>
      <c r="Q132" s="202">
        <f>(1/5)/0.001353831438675/N132</f>
        <v>9.0068733286320715</v>
      </c>
      <c r="R132" s="255">
        <f>(1/8)/0.001353831438675/O132</f>
        <v>9.0068733286320715</v>
      </c>
      <c r="S132" s="177">
        <f>(1/5)/0.001353831438675/(254/H132)</f>
        <v>12.969897593230183</v>
      </c>
      <c r="T132" s="231">
        <f>((J132^2/(Q132*(1/5/N132)))+J132)/308.4/2</f>
        <v>10.661733191597193</v>
      </c>
      <c r="U132" s="207">
        <f>(E132*0.7)/254/2</f>
        <v>7.1433070866141728</v>
      </c>
      <c r="V132" s="177">
        <f>U132*10/14</f>
        <v>5.1023622047244093</v>
      </c>
      <c r="W132" s="177">
        <f>U132/2</f>
        <v>3.5716535433070864</v>
      </c>
      <c r="X132" s="210">
        <f>((SQRT($L132^2*$M132^2)/$N$396)+($Q132/$Q$396))*(100/72.5)</f>
        <v>13.162845057678199</v>
      </c>
      <c r="Y132" s="186">
        <f>(($Q132/$Q$396)-($T132/$T$396))*(100/2.6125)</f>
        <v>4.701262383955096</v>
      </c>
      <c r="Z132" s="53">
        <f>((SQRT($L132^2*$M132^2)/$N$396)-($T132/$T$396))*(100/63.923)</f>
        <v>11.777201984293409</v>
      </c>
      <c r="AA132" s="53">
        <f>((SQRT($L132^2*$M132^2)/$N$396)+($Q132/$Q$396)-($T132/$T$396))*(100/64.8571)</f>
        <v>13.255467767613258</v>
      </c>
      <c r="AB132" s="53">
        <f>((2*SQRT($L132^2*$M132^2)/$N$396)+($Q132/$Q$396)-($T132/$T$396))*(100/136.423)</f>
        <v>12.513581647696187</v>
      </c>
      <c r="AD132" s="35" t="s">
        <v>197</v>
      </c>
      <c r="AE132" s="30" t="s">
        <v>205</v>
      </c>
      <c r="AF132" s="31">
        <f t="shared" si="0"/>
        <v>8</v>
      </c>
      <c r="AG132" s="31">
        <v>6.4</v>
      </c>
      <c r="AH132" s="31">
        <v>4.8</v>
      </c>
      <c r="AI132" s="146">
        <f t="shared" si="1"/>
        <v>901.38781886599736</v>
      </c>
      <c r="AJ132" s="135"/>
      <c r="AK132" s="138"/>
    </row>
    <row r="133" spans="2:37" ht="12.75" customHeight="1" x14ac:dyDescent="0.3">
      <c r="B133" s="48" t="s">
        <v>14</v>
      </c>
      <c r="C133" s="56" t="s">
        <v>456</v>
      </c>
      <c r="D133" s="49">
        <v>5999</v>
      </c>
      <c r="E133" s="50">
        <v>4928</v>
      </c>
      <c r="F133" s="57">
        <v>3280</v>
      </c>
      <c r="G133" s="53">
        <f>E133*F133/1000000</f>
        <v>16.16384</v>
      </c>
      <c r="H133" s="52">
        <v>36</v>
      </c>
      <c r="I133" s="58">
        <v>23.9</v>
      </c>
      <c r="J133" s="53">
        <f>SQRT((H133*H133)+(I133*I133))</f>
        <v>43.211225393409059</v>
      </c>
      <c r="K133" s="215">
        <f>((E133/H133)+(F133/I133))/2</f>
        <v>137.06369130636915</v>
      </c>
      <c r="L133" s="223">
        <f>E133/360</f>
        <v>13.688888888888888</v>
      </c>
      <c r="M133" s="250">
        <f>F133/360</f>
        <v>9.1111111111111107</v>
      </c>
      <c r="N133" s="261">
        <f>25.4*L133/H133</f>
        <v>9.6582716049382711</v>
      </c>
      <c r="O133" s="250">
        <f>25.4*(L133/H133)*(5/8)</f>
        <v>6.0364197530864185</v>
      </c>
      <c r="P133" s="186">
        <f>254/H133</f>
        <v>7.0555555555555554</v>
      </c>
      <c r="Q133" s="202">
        <f>(1/5)/0.001353831438675/N133</f>
        <v>15.295581286058541</v>
      </c>
      <c r="R133" s="255">
        <f>(1/8)/0.001353831438675/O133</f>
        <v>15.295581286058541</v>
      </c>
      <c r="S133" s="177">
        <f>(1/5)/0.001353831438675/(254/H133)</f>
        <v>20.937951271582357</v>
      </c>
      <c r="T133" s="231">
        <f>((J133^2/(Q133*(1/5/N133)))+J133)/308.4/2</f>
        <v>9.6277315187249233</v>
      </c>
      <c r="U133" s="207">
        <f>(E133*0.7)/254/2</f>
        <v>6.7905511811023622</v>
      </c>
      <c r="V133" s="177">
        <f>U133*10/14</f>
        <v>4.850393700787401</v>
      </c>
      <c r="W133" s="177">
        <f>U133/2</f>
        <v>3.3952755905511811</v>
      </c>
      <c r="X133" s="210">
        <f>((SQRT($L133^2*$M133^2)/$N$396)+($Q133/$Q$396))*(100/72.5)</f>
        <v>13.049046364426507</v>
      </c>
      <c r="Y133" s="186">
        <f>(($Q133/$Q$396)-($T133/$T$396))*(100/2.6125)</f>
        <v>36.776655016745501</v>
      </c>
      <c r="Z133" s="53">
        <f>((SQRT($L133^2*$M133^2)/$N$396)-($T133/$T$396))*(100/63.923)</f>
        <v>10.624264328787627</v>
      </c>
      <c r="AA133" s="53">
        <f>((SQRT($L133^2*$M133^2)/$N$396)+($Q133/$Q$396)-($T133/$T$396))*(100/64.8571)</f>
        <v>13.269709263451963</v>
      </c>
      <c r="AB133" s="53">
        <f>((2*SQRT($L133^2*$M133^2)/$N$396)+($Q133/$Q$396)-($T133/$T$396))*(100/136.423)</f>
        <v>11.912879134090391</v>
      </c>
      <c r="AD133" s="35" t="s">
        <v>197</v>
      </c>
      <c r="AE133" s="30" t="s">
        <v>205</v>
      </c>
      <c r="AF133" s="31">
        <f t="shared" ref="AF133" si="4">SQRT((AG133*AG133)+(AH133*AH133))</f>
        <v>8</v>
      </c>
      <c r="AG133" s="31">
        <v>6.4</v>
      </c>
      <c r="AH133" s="31">
        <v>4.8</v>
      </c>
      <c r="AI133" s="146">
        <f t="shared" ref="AI133" si="5">$AK$105/AF133</f>
        <v>901.38781886599736</v>
      </c>
      <c r="AJ133" s="135"/>
      <c r="AK133" s="138"/>
    </row>
    <row r="134" spans="2:37" ht="12.75" customHeight="1" x14ac:dyDescent="0.3">
      <c r="B134" s="48" t="s">
        <v>14</v>
      </c>
      <c r="C134" s="56" t="s">
        <v>457</v>
      </c>
      <c r="D134" s="49">
        <v>1196</v>
      </c>
      <c r="E134" s="50">
        <v>5232</v>
      </c>
      <c r="F134" s="57">
        <v>3488</v>
      </c>
      <c r="G134" s="53">
        <f>E134*F134/1000000</f>
        <v>18.249216000000001</v>
      </c>
      <c r="H134" s="52">
        <v>13.2</v>
      </c>
      <c r="I134" s="58">
        <v>8.8000000000000007</v>
      </c>
      <c r="J134" s="53">
        <f>SQRT((H134*H134)+(I134*I134))</f>
        <v>15.864425612041552</v>
      </c>
      <c r="K134" s="215">
        <f>((E134/H134)+(F134/I134))/2</f>
        <v>396.36363636363637</v>
      </c>
      <c r="L134" s="223">
        <f>E134/360</f>
        <v>14.533333333333333</v>
      </c>
      <c r="M134" s="250">
        <f>F134/360</f>
        <v>9.6888888888888882</v>
      </c>
      <c r="N134" s="261">
        <f>25.4*L134/H134</f>
        <v>27.965656565656566</v>
      </c>
      <c r="O134" s="250">
        <f>25.4*(L134/H134)*(5/8)</f>
        <v>17.478535353535353</v>
      </c>
      <c r="P134" s="186">
        <f>254/H134</f>
        <v>19.242424242424242</v>
      </c>
      <c r="Q134" s="202">
        <f>(1/5)/0.001353831438675/N134</f>
        <v>5.2825106419129799</v>
      </c>
      <c r="R134" s="255">
        <f>(1/8)/0.001353831438675/O134</f>
        <v>5.2825106419129799</v>
      </c>
      <c r="S134" s="177">
        <f>(1/5)/0.001353831438675/(254/H134)</f>
        <v>7.6772487995801972</v>
      </c>
      <c r="T134" s="231">
        <f>((J134^2/(Q134*(1/5/N134)))+J134)/308.4/2</f>
        <v>10.826596627235149</v>
      </c>
      <c r="U134" s="207">
        <f>(E134*0.7)/254/2</f>
        <v>7.2094488188976369</v>
      </c>
      <c r="V134" s="177">
        <f>U134*10/14</f>
        <v>5.1496062992125982</v>
      </c>
      <c r="W134" s="177">
        <f>U134/2</f>
        <v>3.6047244094488184</v>
      </c>
      <c r="X134" s="210">
        <f>((SQRT($L134^2*$M134^2)/$N$396)+($Q134/$Q$396))*(100/72.5)</f>
        <v>12.770732702727267</v>
      </c>
      <c r="Y134" s="186">
        <f>(($Q134/$Q$396)-($T134/$T$396))*(100/2.6125)</f>
        <v>-12.774972810031123</v>
      </c>
      <c r="Z134" s="53">
        <f>((SQRT($L134^2*$M134^2)/$N$396)-($T134/$T$396))*(100/63.923)</f>
        <v>12.000956390490401</v>
      </c>
      <c r="AA134" s="53">
        <f>((SQRT($L134^2*$M134^2)/$N$396)+($Q134/$Q$396)-($T134/$T$396))*(100/64.8571)</f>
        <v>12.794594884992071</v>
      </c>
      <c r="AB134" s="53">
        <f>((2*SQRT($L134^2*$M134^2)/$N$396)+($Q134/$Q$396)-($T134/$T$396))*(100/136.423)</f>
        <v>12.410042707586292</v>
      </c>
      <c r="AD134" s="35" t="s">
        <v>197</v>
      </c>
      <c r="AE134" s="30" t="s">
        <v>205</v>
      </c>
      <c r="AF134" s="31">
        <f t="shared" si="0"/>
        <v>8</v>
      </c>
      <c r="AG134" s="31">
        <v>6.4</v>
      </c>
      <c r="AH134" s="31">
        <v>4.8</v>
      </c>
      <c r="AI134" s="146">
        <f t="shared" si="1"/>
        <v>901.38781886599736</v>
      </c>
      <c r="AJ134" s="135"/>
      <c r="AK134" s="138"/>
    </row>
    <row r="135" spans="2:37" ht="12.75" customHeight="1" x14ac:dyDescent="0.3">
      <c r="B135" s="48" t="s">
        <v>21</v>
      </c>
      <c r="C135" s="56" t="s">
        <v>361</v>
      </c>
      <c r="D135" s="49">
        <v>4999</v>
      </c>
      <c r="E135" s="50">
        <v>4896</v>
      </c>
      <c r="F135" s="57">
        <v>3264</v>
      </c>
      <c r="G135" s="53">
        <f>E135*F135/1000000</f>
        <v>15.980544</v>
      </c>
      <c r="H135" s="52">
        <v>27.9</v>
      </c>
      <c r="I135" s="58">
        <v>18.600000000000001</v>
      </c>
      <c r="J135" s="53">
        <f>SQRT((H135*H135)+(I135*I135))</f>
        <v>33.531626861815099</v>
      </c>
      <c r="K135" s="215">
        <f>((E135/H135)+(F135/I135))/2</f>
        <v>175.48387096774195</v>
      </c>
      <c r="L135" s="223">
        <f>E135/360</f>
        <v>13.6</v>
      </c>
      <c r="M135" s="250">
        <f>F135/360</f>
        <v>9.0666666666666664</v>
      </c>
      <c r="N135" s="261">
        <f>25.4*L135/H135</f>
        <v>12.381362007168459</v>
      </c>
      <c r="O135" s="250">
        <f>25.4*(L135/H135)*(5/8)</f>
        <v>7.7383512544802855</v>
      </c>
      <c r="P135" s="186">
        <f>254/H135</f>
        <v>9.1039426523297493</v>
      </c>
      <c r="Q135" s="202">
        <f>(1/5)/0.001353831438675/N135</f>
        <v>11.931553114320828</v>
      </c>
      <c r="R135" s="255">
        <f>(1/8)/0.001353831438675/O135</f>
        <v>11.931553114320829</v>
      </c>
      <c r="S135" s="177">
        <f>(1/5)/0.001353831438675/(254/H135)</f>
        <v>16.226912235476327</v>
      </c>
      <c r="T135" s="231">
        <f>((J135^2/(Q135*(1/5/N135)))+J135)/308.4/2</f>
        <v>9.5125167790890934</v>
      </c>
      <c r="U135" s="207">
        <f>(E135*0.7)/254/2</f>
        <v>6.7464566929133856</v>
      </c>
      <c r="V135" s="177">
        <f>U135*10/14</f>
        <v>4.818897637795275</v>
      </c>
      <c r="W135" s="177">
        <f>U135/2</f>
        <v>3.3732283464566928</v>
      </c>
      <c r="X135" s="210">
        <f>((SQRT($L135^2*$M135^2)/$N$396)+($Q135/$Q$396))*(100/72.5)</f>
        <v>12.378865520356554</v>
      </c>
      <c r="Y135" s="186">
        <f>(($Q135/$Q$396)-($T135/$T$396))*(100/2.6125)</f>
        <v>21.888268550202881</v>
      </c>
      <c r="Z135" s="53">
        <f>((SQRT($L135^2*$M135^2)/$N$396)-($T135/$T$396))*(100/63.923)</f>
        <v>10.504624432994262</v>
      </c>
      <c r="AA135" s="53">
        <f>((SQRT($L135^2*$M135^2)/$N$396)+($Q135/$Q$396)-($T135/$T$396))*(100/64.8571)</f>
        <v>12.536314138649022</v>
      </c>
      <c r="AB135" s="53">
        <f>((2*SQRT($L135^2*$M135^2)/$N$396)+($Q135/$Q$396)-($T135/$T$396))*(100/136.423)</f>
        <v>11.500662335941463</v>
      </c>
      <c r="AD135" s="35" t="s">
        <v>198</v>
      </c>
      <c r="AE135" s="30" t="s">
        <v>205</v>
      </c>
      <c r="AF135" s="31">
        <f t="shared" si="0"/>
        <v>8.9323421900417586</v>
      </c>
      <c r="AG135" s="31">
        <v>7.1760000000000002</v>
      </c>
      <c r="AH135" s="31">
        <v>5.319</v>
      </c>
      <c r="AI135" s="146">
        <f t="shared" si="1"/>
        <v>807.30254142830449</v>
      </c>
      <c r="AJ135" s="135"/>
      <c r="AK135" s="138"/>
    </row>
    <row r="136" spans="2:37" ht="12.75" customHeight="1" x14ac:dyDescent="0.3">
      <c r="B136" s="48" t="s">
        <v>34</v>
      </c>
      <c r="C136" s="59" t="s">
        <v>589</v>
      </c>
      <c r="D136" s="49">
        <v>1199</v>
      </c>
      <c r="E136" s="50">
        <v>4736</v>
      </c>
      <c r="F136" s="57">
        <v>3552</v>
      </c>
      <c r="G136" s="53">
        <f>E136*F136/1000000</f>
        <v>16.822272000000002</v>
      </c>
      <c r="H136" s="52">
        <v>17.3</v>
      </c>
      <c r="I136" s="58">
        <v>13</v>
      </c>
      <c r="J136" s="53">
        <f>SQRT((H136*H136)+(I136*I136))</f>
        <v>21.640009242142206</v>
      </c>
      <c r="K136" s="215">
        <f>((E136/H136)+(F136/I136))/2</f>
        <v>273.49399733214761</v>
      </c>
      <c r="L136" s="223">
        <f>E136/360</f>
        <v>13.155555555555555</v>
      </c>
      <c r="M136" s="250">
        <f>F136/360</f>
        <v>9.8666666666666671</v>
      </c>
      <c r="N136" s="261">
        <f>25.4*L136/H136</f>
        <v>19.315093127809888</v>
      </c>
      <c r="O136" s="250">
        <f>25.4*(L136/H136)*(5/8)</f>
        <v>12.07193320488118</v>
      </c>
      <c r="P136" s="186">
        <f>254/H136</f>
        <v>14.682080924855491</v>
      </c>
      <c r="Q136" s="202">
        <f>(1/5)/0.001353831438675/N136</f>
        <v>7.6483648014859549</v>
      </c>
      <c r="R136" s="255">
        <f>(1/8)/0.001353831438675/O136</f>
        <v>7.648364801485954</v>
      </c>
      <c r="S136" s="177">
        <f>(1/5)/0.001353831438675/(254/H136)</f>
        <v>10.06184880551041</v>
      </c>
      <c r="T136" s="231">
        <f>((J136^2/(Q136*(1/5/N136)))+J136)/308.4/2</f>
        <v>9.6217754549890522</v>
      </c>
      <c r="U136" s="207">
        <f>(E136*0.7)/254/2</f>
        <v>6.5259842519685032</v>
      </c>
      <c r="V136" s="177">
        <f>U136*10/14</f>
        <v>4.6614173228346454</v>
      </c>
      <c r="W136" s="177">
        <f>U136/2</f>
        <v>3.2629921259842516</v>
      </c>
      <c r="X136" s="210">
        <f>((SQRT($L136^2*$M136^2)/$N$396)+($Q136/$Q$396))*(100/72.5)</f>
        <v>12.226989729107318</v>
      </c>
      <c r="Y136" s="186">
        <f>(($Q136/$Q$396)-($T136/$T$396))*(100/2.6125)</f>
        <v>2.0626460599742606</v>
      </c>
      <c r="Z136" s="53">
        <f>((SQRT($L136^2*$M136^2)/$N$396)-($T136/$T$396))*(100/63.923)</f>
        <v>11.112303554016531</v>
      </c>
      <c r="AA136" s="53">
        <f>((SQRT($L136^2*$M136^2)/$N$396)+($Q136/$Q$396)-($T136/$T$396))*(100/64.8571)</f>
        <v>12.351594492163247</v>
      </c>
      <c r="AB136" s="53">
        <f>((2*SQRT($L136^2*$M136^2)/$N$396)+($Q136/$Q$396)-($T136/$T$396))*(100/136.423)</f>
        <v>11.704687152779805</v>
      </c>
      <c r="AD136" s="35" t="s">
        <v>278</v>
      </c>
      <c r="AE136" s="30" t="s">
        <v>205</v>
      </c>
      <c r="AF136" s="31">
        <f t="shared" si="0"/>
        <v>9.4514000021160882</v>
      </c>
      <c r="AG136" s="31">
        <v>7.5609999999999999</v>
      </c>
      <c r="AH136" s="31">
        <v>5.6710000000000003</v>
      </c>
      <c r="AI136" s="146">
        <f t="shared" si="1"/>
        <v>762.96660275868908</v>
      </c>
      <c r="AJ136" s="135"/>
      <c r="AK136" s="138"/>
    </row>
    <row r="137" spans="2:37" ht="12.75" customHeight="1" x14ac:dyDescent="0.3">
      <c r="B137" s="48" t="s">
        <v>34</v>
      </c>
      <c r="C137" s="59" t="s">
        <v>461</v>
      </c>
      <c r="D137" s="49">
        <v>1995</v>
      </c>
      <c r="E137" s="50">
        <v>4944</v>
      </c>
      <c r="F137" s="57">
        <v>3278</v>
      </c>
      <c r="G137" s="53">
        <f>E137*F137/1000000</f>
        <v>16.206432</v>
      </c>
      <c r="H137" s="52">
        <v>23.6</v>
      </c>
      <c r="I137" s="58">
        <v>15.7</v>
      </c>
      <c r="J137" s="53">
        <f>SQRT((H137*H137)+(I137*I137))</f>
        <v>28.34519359609315</v>
      </c>
      <c r="K137" s="215">
        <f>((E137/H137)+(F137/I137))/2</f>
        <v>209.14066717046313</v>
      </c>
      <c r="L137" s="223">
        <f>E137/360</f>
        <v>13.733333333333333</v>
      </c>
      <c r="M137" s="250">
        <f>F137/360</f>
        <v>9.1055555555555561</v>
      </c>
      <c r="N137" s="261">
        <f>25.4*L137/H137</f>
        <v>14.780790960451975</v>
      </c>
      <c r="O137" s="250">
        <f>25.4*(L137/H137)*(5/8)</f>
        <v>9.2379943502824844</v>
      </c>
      <c r="P137" s="186">
        <f>254/H137</f>
        <v>10.762711864406779</v>
      </c>
      <c r="Q137" s="202">
        <f>(1/5)/0.001353831438675/N137</f>
        <v>9.994653115075721</v>
      </c>
      <c r="R137" s="255">
        <f>(1/8)/0.001353831438675/O137</f>
        <v>9.994653115075721</v>
      </c>
      <c r="S137" s="177">
        <f>(1/5)/0.001353831438675/(254/H137)</f>
        <v>13.725990278037324</v>
      </c>
      <c r="T137" s="231">
        <f>((J137^2/(Q137*(1/5/N137)))+J137)/308.4/2</f>
        <v>9.6779102157555936</v>
      </c>
      <c r="U137" s="207">
        <f>(E137*0.7)/254/2</f>
        <v>6.8125984251968497</v>
      </c>
      <c r="V137" s="177">
        <f>U137*10/14</f>
        <v>4.8661417322834648</v>
      </c>
      <c r="W137" s="177">
        <f>U137/2</f>
        <v>3.4062992125984248</v>
      </c>
      <c r="X137" s="210">
        <f>((SQRT($L137^2*$M137^2)/$N$396)+($Q137/$Q$396))*(100/72.5)</f>
        <v>12.209224127637887</v>
      </c>
      <c r="Y137" s="186">
        <f>(($Q137/$Q$396)-($T137/$T$396))*(100/2.6125)</f>
        <v>12.529024325066892</v>
      </c>
      <c r="Z137" s="53">
        <f>((SQRT($L137^2*$M137^2)/$N$396)-($T137/$T$396))*(100/63.923)</f>
        <v>10.648815944814523</v>
      </c>
      <c r="AA137" s="53">
        <f>((SQRT($L137^2*$M137^2)/$N$396)+($Q137/$Q$396)-($T137/$T$396))*(100/64.8571)</f>
        <v>12.324056170745859</v>
      </c>
      <c r="AB137" s="53">
        <f>((2*SQRT($L137^2*$M137^2)/$N$396)+($Q137/$Q$396)-($T137/$T$396))*(100/136.423)</f>
        <v>11.478071959230666</v>
      </c>
      <c r="AD137" s="35" t="s">
        <v>199</v>
      </c>
      <c r="AE137" s="30" t="s">
        <v>205</v>
      </c>
      <c r="AF137" s="31">
        <f t="shared" ref="AF137" si="6">SQRT((AG137*AG137)+(AH137*AH137))</f>
        <v>9.5</v>
      </c>
      <c r="AG137" s="31">
        <v>7.6</v>
      </c>
      <c r="AH137" s="31">
        <v>5.7</v>
      </c>
      <c r="AI137" s="146">
        <f t="shared" ref="AI137" si="7">$AK$105/AF137</f>
        <v>759.06342641347146</v>
      </c>
      <c r="AJ137" s="135"/>
      <c r="AK137" s="138"/>
    </row>
    <row r="138" spans="2:37" ht="12.75" customHeight="1" x14ac:dyDescent="0.3">
      <c r="B138" s="48" t="s">
        <v>30</v>
      </c>
      <c r="C138" s="59" t="s">
        <v>588</v>
      </c>
      <c r="D138" s="49">
        <v>399</v>
      </c>
      <c r="E138" s="50">
        <v>4896</v>
      </c>
      <c r="F138" s="57">
        <v>3672</v>
      </c>
      <c r="G138" s="53">
        <f>E138*F138/1000000</f>
        <v>17.978111999999999</v>
      </c>
      <c r="H138" s="52">
        <v>6.17</v>
      </c>
      <c r="I138" s="58">
        <v>4.55</v>
      </c>
      <c r="J138" s="53">
        <f>SQRT((H138*H138)+(I138*I138))</f>
        <v>7.6662507133539535</v>
      </c>
      <c r="K138" s="215">
        <f>((E138/H138)+(F138/I138))/2</f>
        <v>800.27499243058401</v>
      </c>
      <c r="L138" s="223">
        <f>E138/360</f>
        <v>13.6</v>
      </c>
      <c r="M138" s="250">
        <f>F138/360</f>
        <v>10.199999999999999</v>
      </c>
      <c r="N138" s="261">
        <f>25.4*L138/H138</f>
        <v>55.9870340356564</v>
      </c>
      <c r="O138" s="250">
        <f>25.4*(L138/H138)*(5/8)</f>
        <v>34.991896272285253</v>
      </c>
      <c r="P138" s="186">
        <f>254/H138</f>
        <v>41.166936790923828</v>
      </c>
      <c r="Q138" s="202">
        <f>(1/5)/0.001353831438675/N138</f>
        <v>2.6386266206222047</v>
      </c>
      <c r="R138" s="255">
        <f>(1/8)/0.001353831438675/O138</f>
        <v>2.6386266206222042</v>
      </c>
      <c r="S138" s="177">
        <f>(1/5)/0.001353831438675/(254/H138)</f>
        <v>3.588532204046198</v>
      </c>
      <c r="T138" s="231">
        <f>((J138^2/(Q138*(1/5/N138)))+J138)/308.4/2</f>
        <v>10.121266140507029</v>
      </c>
      <c r="U138" s="207">
        <f>(E138*0.7)/254/2</f>
        <v>6.7464566929133856</v>
      </c>
      <c r="V138" s="177">
        <f>U138*10/14</f>
        <v>4.818897637795275</v>
      </c>
      <c r="W138" s="177">
        <f>U138/2</f>
        <v>3.3732283464566928</v>
      </c>
      <c r="X138" s="210">
        <f>((SQRT($L138^2*$M138^2)/$N$396)+($Q138/$Q$396))*(100/72.5)</f>
        <v>12.161131207883789</v>
      </c>
      <c r="Y138" s="186">
        <f>(($Q138/$Q$396)-($T138/$T$396))*(100/2.6125)</f>
        <v>-22.388299840342373</v>
      </c>
      <c r="Z138" s="53">
        <f>((SQRT($L138^2*$M138^2)/$N$396)-($T138/$T$396))*(100/63.923)</f>
        <v>11.898249141902916</v>
      </c>
      <c r="AA138" s="53">
        <f>((SQRT($L138^2*$M138^2)/$N$396)+($Q138/$Q$396)-($T138/$T$396))*(100/64.8571)</f>
        <v>12.209645197954735</v>
      </c>
      <c r="AB138" s="53">
        <f>((2*SQRT($L138^2*$M138^2)/$N$396)+($Q138/$Q$396)-($T138/$T$396))*(100/136.423)</f>
        <v>12.037953955487234</v>
      </c>
      <c r="AD138" s="35" t="s">
        <v>199</v>
      </c>
      <c r="AE138" s="30" t="s">
        <v>205</v>
      </c>
      <c r="AF138" s="31">
        <f t="shared" si="0"/>
        <v>9.5</v>
      </c>
      <c r="AG138" s="31">
        <v>7.6</v>
      </c>
      <c r="AH138" s="31">
        <v>5.7</v>
      </c>
      <c r="AI138" s="146">
        <f t="shared" si="1"/>
        <v>759.06342641347146</v>
      </c>
      <c r="AJ138" s="135"/>
      <c r="AK138" s="138"/>
    </row>
    <row r="139" spans="2:37" ht="12.75" customHeight="1" x14ac:dyDescent="0.3">
      <c r="B139" s="48" t="s">
        <v>23</v>
      </c>
      <c r="C139" s="59" t="s">
        <v>510</v>
      </c>
      <c r="D139" s="49">
        <v>480</v>
      </c>
      <c r="E139" s="50">
        <v>4896</v>
      </c>
      <c r="F139" s="57">
        <v>3672</v>
      </c>
      <c r="G139" s="53">
        <f>E139*F139/1000000</f>
        <v>17.978111999999999</v>
      </c>
      <c r="H139" s="52">
        <v>6.17</v>
      </c>
      <c r="I139" s="58">
        <v>4.55</v>
      </c>
      <c r="J139" s="53">
        <f>SQRT((H139*H139)+(I139*I139))</f>
        <v>7.6662507133539535</v>
      </c>
      <c r="K139" s="215">
        <f>((E139/H139)+(F139/I139))/2</f>
        <v>800.27499243058401</v>
      </c>
      <c r="L139" s="223">
        <f>E139/360</f>
        <v>13.6</v>
      </c>
      <c r="M139" s="250">
        <f>F139/360</f>
        <v>10.199999999999999</v>
      </c>
      <c r="N139" s="261">
        <f>25.4*L139/H139</f>
        <v>55.9870340356564</v>
      </c>
      <c r="O139" s="250">
        <f>25.4*(L139/H139)*(5/8)</f>
        <v>34.991896272285253</v>
      </c>
      <c r="P139" s="186">
        <f>254/H139</f>
        <v>41.166936790923828</v>
      </c>
      <c r="Q139" s="202">
        <f>(1/5)/0.001353831438675/N139</f>
        <v>2.6386266206222047</v>
      </c>
      <c r="R139" s="255">
        <f>(1/8)/0.001353831438675/O139</f>
        <v>2.6386266206222042</v>
      </c>
      <c r="S139" s="177">
        <f>(1/5)/0.001353831438675/(254/H139)</f>
        <v>3.588532204046198</v>
      </c>
      <c r="T139" s="231">
        <f>((J139^2/(Q139*(1/5/N139)))+J139)/308.4/2</f>
        <v>10.121266140507029</v>
      </c>
      <c r="U139" s="207">
        <f>(E139*0.7)/254/2</f>
        <v>6.7464566929133856</v>
      </c>
      <c r="V139" s="177">
        <f>U139*10/14</f>
        <v>4.818897637795275</v>
      </c>
      <c r="W139" s="177">
        <f>U139/2</f>
        <v>3.3732283464566928</v>
      </c>
      <c r="X139" s="210">
        <f>((SQRT($L139^2*$M139^2)/$N$396)+($Q139/$Q$396))*(100/72.5)</f>
        <v>12.161131207883789</v>
      </c>
      <c r="Y139" s="186">
        <f>(($Q139/$Q$396)-($T139/$T$396))*(100/2.6125)</f>
        <v>-22.388299840342373</v>
      </c>
      <c r="Z139" s="53">
        <f>((SQRT($L139^2*$M139^2)/$N$396)-($T139/$T$396))*(100/63.923)</f>
        <v>11.898249141902916</v>
      </c>
      <c r="AA139" s="53">
        <f>((SQRT($L139^2*$M139^2)/$N$396)+($Q139/$Q$396)-($T139/$T$396))*(100/64.8571)</f>
        <v>12.209645197954735</v>
      </c>
      <c r="AB139" s="53">
        <f>((2*SQRT($L139^2*$M139^2)/$N$396)+($Q139/$Q$396)-($T139/$T$396))*(100/136.423)</f>
        <v>12.037953955487234</v>
      </c>
      <c r="AD139" s="35" t="s">
        <v>276</v>
      </c>
      <c r="AE139" s="30" t="s">
        <v>205</v>
      </c>
      <c r="AF139" s="31">
        <f t="shared" si="0"/>
        <v>9.9522000080384228</v>
      </c>
      <c r="AG139" s="31">
        <v>7.9619999999999997</v>
      </c>
      <c r="AH139" s="31">
        <v>5.9710000000000001</v>
      </c>
      <c r="AI139" s="146">
        <f t="shared" si="1"/>
        <v>724.5737168770271</v>
      </c>
      <c r="AJ139" s="135"/>
      <c r="AK139" s="138"/>
    </row>
    <row r="140" spans="2:37" ht="12.75" customHeight="1" x14ac:dyDescent="0.3">
      <c r="B140" s="48" t="s">
        <v>145</v>
      </c>
      <c r="C140" s="56" t="s">
        <v>476</v>
      </c>
      <c r="D140" s="49">
        <v>799</v>
      </c>
      <c r="E140" s="50">
        <v>4928</v>
      </c>
      <c r="F140" s="57">
        <v>3264</v>
      </c>
      <c r="G140" s="53">
        <f>E140*F140/1000000</f>
        <v>16.084992</v>
      </c>
      <c r="H140" s="52">
        <v>23.7</v>
      </c>
      <c r="I140" s="58">
        <v>15.7</v>
      </c>
      <c r="J140" s="53">
        <f>SQRT((H140*H140)+(I140*I140))</f>
        <v>28.428506819739933</v>
      </c>
      <c r="K140" s="215">
        <f>((E140/H140)+(F140/I140))/2</f>
        <v>207.91528931172567</v>
      </c>
      <c r="L140" s="223">
        <f>E140/360</f>
        <v>13.688888888888888</v>
      </c>
      <c r="M140" s="250">
        <f>F140/360</f>
        <v>9.0666666666666664</v>
      </c>
      <c r="N140" s="261">
        <f>25.4*L140/H140</f>
        <v>14.670792311298639</v>
      </c>
      <c r="O140" s="250">
        <f>25.4*(L140/H140)*(5/8)</f>
        <v>9.1692451945616504</v>
      </c>
      <c r="P140" s="186">
        <f>254/H140</f>
        <v>10.717299578059071</v>
      </c>
      <c r="Q140" s="202">
        <f>(1/5)/0.001353831438675/N140</f>
        <v>10.069591013321872</v>
      </c>
      <c r="R140" s="255">
        <f>(1/8)/0.001353831438675/O140</f>
        <v>10.069591013321871</v>
      </c>
      <c r="S140" s="177">
        <f>(1/5)/0.001353831438675/(254/H140)</f>
        <v>13.784151253791718</v>
      </c>
      <c r="T140" s="231">
        <f>((J140^2/(Q140*(1/5/N140)))+J140)/308.4/2</f>
        <v>9.591080265965676</v>
      </c>
      <c r="U140" s="207">
        <f>(E140*0.7)/254/2</f>
        <v>6.7905511811023622</v>
      </c>
      <c r="V140" s="177">
        <f>U140*10/14</f>
        <v>4.850393700787401</v>
      </c>
      <c r="W140" s="177">
        <f>U140/2</f>
        <v>3.3952755905511811</v>
      </c>
      <c r="X140" s="210">
        <f>((SQRT($L140^2*$M140^2)/$N$396)+($Q140/$Q$396))*(100/72.5)</f>
        <v>12.1422595392863</v>
      </c>
      <c r="Y140" s="186">
        <f>(($Q140/$Q$396)-($T140/$T$396))*(100/2.6125)</f>
        <v>13.164283786154439</v>
      </c>
      <c r="Z140" s="53">
        <f>((SQRT($L140^2*$M140^2)/$N$396)-($T140/$T$396))*(100/63.923)</f>
        <v>10.571007183860146</v>
      </c>
      <c r="AA140" s="53">
        <f>((SQRT($L140^2*$M140^2)/$N$396)+($Q140/$Q$396)-($T140/$T$396))*(100/64.8571)</f>
        <v>12.261078588184466</v>
      </c>
      <c r="AB140" s="53">
        <f>((2*SQRT($L140^2*$M140^2)/$N$396)+($Q140/$Q$396)-($T140/$T$396))*(100/136.423)</f>
        <v>11.406026174561099</v>
      </c>
      <c r="AD140" s="35" t="s">
        <v>303</v>
      </c>
      <c r="AE140" s="30" t="s">
        <v>205</v>
      </c>
      <c r="AF140" s="31">
        <f t="shared" si="0"/>
        <v>10.06</v>
      </c>
      <c r="AG140" s="31">
        <v>8.048</v>
      </c>
      <c r="AH140" s="31">
        <v>6.0359999999999996</v>
      </c>
      <c r="AI140" s="146">
        <f t="shared" si="1"/>
        <v>716.80939870059433</v>
      </c>
      <c r="AJ140" s="135"/>
      <c r="AK140" s="138"/>
    </row>
    <row r="141" spans="2:37" ht="12.75" customHeight="1" x14ac:dyDescent="0.3">
      <c r="B141" s="48" t="s">
        <v>164</v>
      </c>
      <c r="C141" s="56" t="s">
        <v>448</v>
      </c>
      <c r="D141" s="49">
        <v>749</v>
      </c>
      <c r="E141" s="50">
        <v>4928</v>
      </c>
      <c r="F141" s="57">
        <v>3264</v>
      </c>
      <c r="G141" s="53">
        <f>E141*F141/1000000</f>
        <v>16.084992</v>
      </c>
      <c r="H141" s="52">
        <v>23.7</v>
      </c>
      <c r="I141" s="58">
        <v>15.7</v>
      </c>
      <c r="J141" s="53">
        <f>SQRT((H141*H141)+(I141*I141))</f>
        <v>28.428506819739933</v>
      </c>
      <c r="K141" s="215">
        <f>((E141/H141)+(F141/I141))/2</f>
        <v>207.91528931172567</v>
      </c>
      <c r="L141" s="223">
        <f>E141/360</f>
        <v>13.688888888888888</v>
      </c>
      <c r="M141" s="250">
        <f>F141/360</f>
        <v>9.0666666666666664</v>
      </c>
      <c r="N141" s="261">
        <f>25.4*L141/H141</f>
        <v>14.670792311298639</v>
      </c>
      <c r="O141" s="250">
        <f>25.4*(L141/H141)*(5/8)</f>
        <v>9.1692451945616504</v>
      </c>
      <c r="P141" s="186">
        <f>254/H141</f>
        <v>10.717299578059071</v>
      </c>
      <c r="Q141" s="202">
        <f>(1/5)/0.001353831438675/N141</f>
        <v>10.069591013321872</v>
      </c>
      <c r="R141" s="255">
        <f>(1/8)/0.001353831438675/O141</f>
        <v>10.069591013321871</v>
      </c>
      <c r="S141" s="177">
        <f>(1/5)/0.001353831438675/(254/H141)</f>
        <v>13.784151253791718</v>
      </c>
      <c r="T141" s="231">
        <f>((J141^2/(Q141*(1/5/N141)))+J141)/308.4/2</f>
        <v>9.591080265965676</v>
      </c>
      <c r="U141" s="207">
        <f>(E141*0.7)/254/2</f>
        <v>6.7905511811023622</v>
      </c>
      <c r="V141" s="177">
        <f>U141*10/14</f>
        <v>4.850393700787401</v>
      </c>
      <c r="W141" s="177">
        <f>U141/2</f>
        <v>3.3952755905511811</v>
      </c>
      <c r="X141" s="210">
        <f>((SQRT($L141^2*$M141^2)/$N$396)+($Q141/$Q$396))*(100/72.5)</f>
        <v>12.1422595392863</v>
      </c>
      <c r="Y141" s="186">
        <f>(($Q141/$Q$396)-($T141/$T$396))*(100/2.6125)</f>
        <v>13.164283786154439</v>
      </c>
      <c r="Z141" s="53">
        <f>((SQRT($L141^2*$M141^2)/$N$396)-($T141/$T$396))*(100/63.923)</f>
        <v>10.571007183860146</v>
      </c>
      <c r="AA141" s="53">
        <f>((SQRT($L141^2*$M141^2)/$N$396)+($Q141/$Q$396)-($T141/$T$396))*(100/64.8571)</f>
        <v>12.261078588184466</v>
      </c>
      <c r="AB141" s="53">
        <f>((2*SQRT($L141^2*$M141^2)/$N$396)+($Q141/$Q$396)-($T141/$T$396))*(100/136.423)</f>
        <v>11.406026174561099</v>
      </c>
      <c r="AD141" s="35" t="s">
        <v>219</v>
      </c>
      <c r="AE141" s="30" t="s">
        <v>205</v>
      </c>
      <c r="AF141" s="31">
        <f t="shared" ref="AF141" si="8">SQRT((AG141*AG141)+(AH141*AH141))</f>
        <v>10.226400001955721</v>
      </c>
      <c r="AG141" s="31">
        <v>8.1809999999999992</v>
      </c>
      <c r="AH141" s="31">
        <v>6.1360000000000001</v>
      </c>
      <c r="AI141" s="146">
        <f t="shared" ref="AI141" si="9">$AK$105/AF141</f>
        <v>705.14575506032531</v>
      </c>
      <c r="AJ141" s="135"/>
      <c r="AK141" s="138"/>
    </row>
    <row r="142" spans="2:37" ht="12.75" customHeight="1" x14ac:dyDescent="0.3">
      <c r="B142" s="48" t="s">
        <v>14</v>
      </c>
      <c r="C142" s="56" t="s">
        <v>405</v>
      </c>
      <c r="D142" s="49">
        <v>1199</v>
      </c>
      <c r="E142" s="50">
        <v>4928</v>
      </c>
      <c r="F142" s="57">
        <v>3264</v>
      </c>
      <c r="G142" s="53">
        <f>E142*F142/1000000</f>
        <v>16.084992</v>
      </c>
      <c r="H142" s="52">
        <v>23.6</v>
      </c>
      <c r="I142" s="58">
        <v>15.6</v>
      </c>
      <c r="J142" s="53">
        <f>SQRT((H142*H142)+(I142*I142))</f>
        <v>28.289927536139079</v>
      </c>
      <c r="K142" s="215">
        <f>((E142/H142)+(F142/I142))/2</f>
        <v>209.02216427640155</v>
      </c>
      <c r="L142" s="223">
        <f>E142/360</f>
        <v>13.688888888888888</v>
      </c>
      <c r="M142" s="250">
        <f>F142/360</f>
        <v>9.0666666666666664</v>
      </c>
      <c r="N142" s="261">
        <f>25.4*L142/H142</f>
        <v>14.732956685499056</v>
      </c>
      <c r="O142" s="250">
        <f>25.4*(L142/H142)*(5/8)</f>
        <v>9.20809792843691</v>
      </c>
      <c r="P142" s="186">
        <f>254/H142</f>
        <v>10.762711864406779</v>
      </c>
      <c r="Q142" s="202">
        <f>(1/5)/0.001353831438675/N142</f>
        <v>10.027103287527266</v>
      </c>
      <c r="R142" s="255">
        <f>(1/8)/0.001353831438675/O142</f>
        <v>10.027103287527266</v>
      </c>
      <c r="S142" s="177">
        <f>(1/5)/0.001353831438675/(254/H142)</f>
        <v>13.725990278037324</v>
      </c>
      <c r="T142" s="231">
        <f>((J142^2/(Q142*(1/5/N142)))+J142)/308.4/2</f>
        <v>9.5782980127310289</v>
      </c>
      <c r="U142" s="207">
        <f>(E142*0.7)/254/2</f>
        <v>6.7905511811023622</v>
      </c>
      <c r="V142" s="177">
        <f>U142*10/14</f>
        <v>4.850393700787401</v>
      </c>
      <c r="W142" s="177">
        <f>U142/2</f>
        <v>3.3952755905511811</v>
      </c>
      <c r="X142" s="210">
        <f>((SQRT($L142^2*$M142^2)/$N$396)+($Q142/$Q$396))*(100/72.5)</f>
        <v>12.135305515838732</v>
      </c>
      <c r="Y142" s="186">
        <f>(($Q142/$Q$396)-($T142/$T$396))*(100/2.6125)</f>
        <v>13.014711518835021</v>
      </c>
      <c r="Z142" s="53">
        <f>((SQRT($L142^2*$M142^2)/$N$396)-($T142/$T$396))*(100/63.923)</f>
        <v>10.572781336380785</v>
      </c>
      <c r="AA142" s="53">
        <f>((SQRT($L142^2*$M142^2)/$N$396)+($Q142/$Q$396)-($T142/$T$396))*(100/64.8571)</f>
        <v>12.255053688082981</v>
      </c>
      <c r="AB142" s="53">
        <f>((2*SQRT($L142^2*$M142^2)/$N$396)+($Q142/$Q$396)-($T142/$T$396))*(100/136.423)</f>
        <v>11.403161866135305</v>
      </c>
      <c r="AD142" s="35" t="s">
        <v>219</v>
      </c>
      <c r="AE142" s="30" t="s">
        <v>205</v>
      </c>
      <c r="AF142" s="31">
        <f t="shared" si="0"/>
        <v>10.226400001955721</v>
      </c>
      <c r="AG142" s="31">
        <v>8.1809999999999992</v>
      </c>
      <c r="AH142" s="31">
        <v>6.1360000000000001</v>
      </c>
      <c r="AI142" s="146">
        <f t="shared" si="1"/>
        <v>705.14575506032531</v>
      </c>
      <c r="AJ142" s="135"/>
      <c r="AK142" s="138"/>
    </row>
    <row r="143" spans="2:37" ht="12.75" customHeight="1" x14ac:dyDescent="0.3">
      <c r="B143" s="48" t="s">
        <v>14</v>
      </c>
      <c r="C143" s="56" t="s">
        <v>425</v>
      </c>
      <c r="D143" s="49">
        <v>899</v>
      </c>
      <c r="E143" s="50">
        <v>4928</v>
      </c>
      <c r="F143" s="57">
        <v>3264</v>
      </c>
      <c r="G143" s="53">
        <f>E143*F143/1000000</f>
        <v>16.084992</v>
      </c>
      <c r="H143" s="52">
        <v>23.6</v>
      </c>
      <c r="I143" s="58">
        <v>15.7</v>
      </c>
      <c r="J143" s="53">
        <f>SQRT((H143*H143)+(I143*I143))</f>
        <v>28.34519359609315</v>
      </c>
      <c r="K143" s="215">
        <f>((E143/H143)+(F143/I143))/2</f>
        <v>208.35582424700419</v>
      </c>
      <c r="L143" s="223">
        <f>E143/360</f>
        <v>13.688888888888888</v>
      </c>
      <c r="M143" s="250">
        <f>F143/360</f>
        <v>9.0666666666666664</v>
      </c>
      <c r="N143" s="261">
        <f>25.4*L143/H143</f>
        <v>14.732956685499056</v>
      </c>
      <c r="O143" s="250">
        <f>25.4*(L143/H143)*(5/8)</f>
        <v>9.20809792843691</v>
      </c>
      <c r="P143" s="186">
        <f>254/H143</f>
        <v>10.762711864406779</v>
      </c>
      <c r="Q143" s="202">
        <f>(1/5)/0.001353831438675/N143</f>
        <v>10.027103287527266</v>
      </c>
      <c r="R143" s="255">
        <f>(1/8)/0.001353831438675/O143</f>
        <v>10.027103287527266</v>
      </c>
      <c r="S143" s="177">
        <f>(1/5)/0.001353831438675/(254/H143)</f>
        <v>13.725990278037324</v>
      </c>
      <c r="T143" s="231">
        <f>((J143^2/(Q143*(1/5/N143)))+J143)/308.4/2</f>
        <v>9.6156683433571377</v>
      </c>
      <c r="U143" s="207">
        <f>(E143*0.7)/254/2</f>
        <v>6.7905511811023622</v>
      </c>
      <c r="V143" s="177">
        <f>U143*10/14</f>
        <v>4.850393700787401</v>
      </c>
      <c r="W143" s="177">
        <f>U143/2</f>
        <v>3.3952755905511811</v>
      </c>
      <c r="X143" s="210">
        <f>((SQRT($L143^2*$M143^2)/$N$396)+($Q143/$Q$396))*(100/72.5)</f>
        <v>12.135305515838732</v>
      </c>
      <c r="Y143" s="186">
        <f>(($Q143/$Q$396)-($T143/$T$396))*(100/2.6125)</f>
        <v>12.887796994839855</v>
      </c>
      <c r="Z143" s="53">
        <f>((SQRT($L143^2*$M143^2)/$N$396)-($T143/$T$396))*(100/63.923)</f>
        <v>10.567594405324087</v>
      </c>
      <c r="AA143" s="53">
        <f>((SQRT($L143^2*$M143^2)/$N$396)+($Q143/$Q$396)-($T143/$T$396))*(100/64.8571)</f>
        <v>12.249941461450316</v>
      </c>
      <c r="AB143" s="53">
        <f>((2*SQRT($L143^2*$M143^2)/$N$396)+($Q143/$Q$396)-($T143/$T$396))*(100/136.423)</f>
        <v>11.400731453419432</v>
      </c>
      <c r="AD143" s="35" t="s">
        <v>200</v>
      </c>
      <c r="AE143" s="30" t="s">
        <v>205</v>
      </c>
      <c r="AF143" s="31">
        <f t="shared" si="0"/>
        <v>11</v>
      </c>
      <c r="AG143" s="31">
        <v>8.8000000000000007</v>
      </c>
      <c r="AH143" s="31">
        <v>6.6</v>
      </c>
      <c r="AI143" s="146">
        <f t="shared" si="1"/>
        <v>655.55477735708894</v>
      </c>
      <c r="AJ143" s="135"/>
      <c r="AK143" s="138"/>
    </row>
    <row r="144" spans="2:37" ht="12.75" customHeight="1" x14ac:dyDescent="0.3">
      <c r="B144" s="48" t="s">
        <v>34</v>
      </c>
      <c r="C144" s="56" t="s">
        <v>486</v>
      </c>
      <c r="D144" s="49">
        <v>2880</v>
      </c>
      <c r="E144" s="50">
        <v>4928</v>
      </c>
      <c r="F144" s="57">
        <v>3264</v>
      </c>
      <c r="G144" s="53">
        <f>E144*F144/1000000</f>
        <v>16.084992</v>
      </c>
      <c r="H144" s="52">
        <v>23.6</v>
      </c>
      <c r="I144" s="58">
        <v>15.7</v>
      </c>
      <c r="J144" s="53">
        <f>SQRT((H144*H144)+(I144*I144))</f>
        <v>28.34519359609315</v>
      </c>
      <c r="K144" s="215">
        <f>((E144/H144)+(F144/I144))/2</f>
        <v>208.35582424700419</v>
      </c>
      <c r="L144" s="223">
        <f>E144/360</f>
        <v>13.688888888888888</v>
      </c>
      <c r="M144" s="250">
        <f>F144/360</f>
        <v>9.0666666666666664</v>
      </c>
      <c r="N144" s="261">
        <f>25.4*L144/H144</f>
        <v>14.732956685499056</v>
      </c>
      <c r="O144" s="250">
        <f>25.4*(L144/H144)*(5/8)</f>
        <v>9.20809792843691</v>
      </c>
      <c r="P144" s="186">
        <f>254/H144</f>
        <v>10.762711864406779</v>
      </c>
      <c r="Q144" s="202">
        <f>(1/5)/0.001353831438675/N144</f>
        <v>10.027103287527266</v>
      </c>
      <c r="R144" s="255">
        <f>(1/8)/0.001353831438675/O144</f>
        <v>10.027103287527266</v>
      </c>
      <c r="S144" s="177">
        <f>(1/5)/0.001353831438675/(254/H144)</f>
        <v>13.725990278037324</v>
      </c>
      <c r="T144" s="231">
        <f>((J144^2/(Q144*(1/5/N144)))+J144)/308.4/2</f>
        <v>9.6156683433571377</v>
      </c>
      <c r="U144" s="207">
        <f>(E144*0.7)/254/2</f>
        <v>6.7905511811023622</v>
      </c>
      <c r="V144" s="177">
        <f>U144*10/14</f>
        <v>4.850393700787401</v>
      </c>
      <c r="W144" s="177">
        <f>U144/2</f>
        <v>3.3952755905511811</v>
      </c>
      <c r="X144" s="210">
        <f>((SQRT($L144^2*$M144^2)/$N$396)+($Q144/$Q$396))*(100/72.5)</f>
        <v>12.135305515838732</v>
      </c>
      <c r="Y144" s="186">
        <f>(($Q144/$Q$396)-($T144/$T$396))*(100/2.6125)</f>
        <v>12.887796994839855</v>
      </c>
      <c r="Z144" s="53">
        <f>((SQRT($L144^2*$M144^2)/$N$396)-($T144/$T$396))*(100/63.923)</f>
        <v>10.567594405324087</v>
      </c>
      <c r="AA144" s="53">
        <f>((SQRT($L144^2*$M144^2)/$N$396)+($Q144/$Q$396)-($T144/$T$396))*(100/64.8571)</f>
        <v>12.249941461450316</v>
      </c>
      <c r="AB144" s="53">
        <f>((2*SQRT($L144^2*$M144^2)/$N$396)+($Q144/$Q$396)-($T144/$T$396))*(100/136.423)</f>
        <v>11.400731453419432</v>
      </c>
      <c r="AD144" s="35" t="s">
        <v>201</v>
      </c>
      <c r="AE144" s="30" t="s">
        <v>205</v>
      </c>
      <c r="AF144" s="31">
        <f t="shared" si="0"/>
        <v>16</v>
      </c>
      <c r="AG144" s="31">
        <v>12.8</v>
      </c>
      <c r="AH144" s="31">
        <v>9.6</v>
      </c>
      <c r="AI144" s="146">
        <f t="shared" si="1"/>
        <v>450.69390943299868</v>
      </c>
      <c r="AJ144" s="135"/>
      <c r="AK144" s="138"/>
    </row>
    <row r="145" spans="2:37" ht="12.75" customHeight="1" x14ac:dyDescent="0.3">
      <c r="B145" s="48" t="s">
        <v>34</v>
      </c>
      <c r="C145" s="56" t="s">
        <v>460</v>
      </c>
      <c r="D145" s="49">
        <v>1995</v>
      </c>
      <c r="E145" s="50">
        <v>4928</v>
      </c>
      <c r="F145" s="57">
        <v>3264</v>
      </c>
      <c r="G145" s="53">
        <f>E145*F145/1000000</f>
        <v>16.084992</v>
      </c>
      <c r="H145" s="52">
        <v>23.6</v>
      </c>
      <c r="I145" s="58">
        <v>15.8</v>
      </c>
      <c r="J145" s="53">
        <f>SQRT((H145*H145)+(I145*I145))</f>
        <v>28.400704216621108</v>
      </c>
      <c r="K145" s="215">
        <f>((E145/H145)+(F145/I145))/2</f>
        <v>207.69791890152328</v>
      </c>
      <c r="L145" s="223">
        <f>E145/360</f>
        <v>13.688888888888888</v>
      </c>
      <c r="M145" s="250">
        <f>F145/360</f>
        <v>9.0666666666666664</v>
      </c>
      <c r="N145" s="261">
        <f>25.4*L145/H145</f>
        <v>14.732956685499056</v>
      </c>
      <c r="O145" s="250">
        <f>25.4*(L145/H145)*(5/8)</f>
        <v>9.20809792843691</v>
      </c>
      <c r="P145" s="186">
        <f>254/H145</f>
        <v>10.762711864406779</v>
      </c>
      <c r="Q145" s="202">
        <f>(1/5)/0.001353831438675/N145</f>
        <v>10.027103287527266</v>
      </c>
      <c r="R145" s="255">
        <f>(1/8)/0.001353831438675/O145</f>
        <v>10.027103287527266</v>
      </c>
      <c r="S145" s="177">
        <f>(1/5)/0.001353831438675/(254/H145)</f>
        <v>13.725990278037324</v>
      </c>
      <c r="T145" s="231">
        <f>((J145^2/(Q145*(1/5/N145)))+J145)/308.4/2</f>
        <v>9.6532772860053093</v>
      </c>
      <c r="U145" s="207">
        <f>(E145*0.7)/254/2</f>
        <v>6.7905511811023622</v>
      </c>
      <c r="V145" s="177">
        <f>U145*10/14</f>
        <v>4.850393700787401</v>
      </c>
      <c r="W145" s="177">
        <f>U145/2</f>
        <v>3.3952755905511811</v>
      </c>
      <c r="X145" s="210">
        <f>((SQRT($L145^2*$M145^2)/$N$396)+($Q145/$Q$396))*(100/72.5)</f>
        <v>12.135305515838732</v>
      </c>
      <c r="Y145" s="186">
        <f>(($Q145/$Q$396)-($T145/$T$396))*(100/2.6125)</f>
        <v>12.76007211325105</v>
      </c>
      <c r="Z145" s="53">
        <f>((SQRT($L145^2*$M145^2)/$N$396)-($T145/$T$396))*(100/63.923)</f>
        <v>10.562374355371006</v>
      </c>
      <c r="AA145" s="53">
        <f>((SQRT($L145^2*$M145^2)/$N$396)+($Q145/$Q$396)-($T145/$T$396))*(100/64.8571)</f>
        <v>12.244796592913938</v>
      </c>
      <c r="AB145" s="53">
        <f>((2*SQRT($L145^2*$M145^2)/$N$396)+($Q145/$Q$396)-($T145/$T$396))*(100/136.423)</f>
        <v>11.398285522358316</v>
      </c>
      <c r="AD145" s="35" t="s">
        <v>202</v>
      </c>
      <c r="AE145" s="30" t="s">
        <v>205</v>
      </c>
      <c r="AF145" s="31">
        <f t="shared" ref="AF145:AF146" si="10">SQRT((AG145*AG145)+(AH145*AH145))</f>
        <v>22.5</v>
      </c>
      <c r="AG145" s="31">
        <v>18</v>
      </c>
      <c r="AH145" s="31">
        <v>13.5</v>
      </c>
      <c r="AI145" s="146">
        <f t="shared" ref="AI145:AI146" si="11">$AK$105/AF145</f>
        <v>320.49344670791015</v>
      </c>
      <c r="AJ145" s="135"/>
      <c r="AK145" s="138"/>
    </row>
    <row r="146" spans="2:37" ht="12.75" customHeight="1" x14ac:dyDescent="0.3">
      <c r="B146" s="48" t="s">
        <v>23</v>
      </c>
      <c r="C146" s="169" t="s">
        <v>444</v>
      </c>
      <c r="D146" s="49">
        <v>749</v>
      </c>
      <c r="E146" s="50">
        <v>4912</v>
      </c>
      <c r="F146" s="57">
        <v>3264</v>
      </c>
      <c r="G146" s="53">
        <f>E146*F146/1000000</f>
        <v>16.032768000000001</v>
      </c>
      <c r="H146" s="52">
        <v>23.5</v>
      </c>
      <c r="I146" s="58">
        <v>15.7</v>
      </c>
      <c r="J146" s="53">
        <f>SQRT((H146*H146)+(I146*I146))</f>
        <v>28.261988606607286</v>
      </c>
      <c r="K146" s="215">
        <f>((E146/H146)+(F146/I146))/2</f>
        <v>208.45968288385961</v>
      </c>
      <c r="L146" s="223">
        <f>E146/360</f>
        <v>13.644444444444444</v>
      </c>
      <c r="M146" s="250">
        <f>F146/360</f>
        <v>9.0666666666666664</v>
      </c>
      <c r="N146" s="261">
        <f>25.4*L146/H146</f>
        <v>14.747612293144208</v>
      </c>
      <c r="O146" s="250">
        <f>25.4*(L146/H146)*(5/8)</f>
        <v>9.2172576832151289</v>
      </c>
      <c r="P146" s="186">
        <f>254/H146</f>
        <v>10.808510638297872</v>
      </c>
      <c r="Q146" s="202">
        <f>(1/5)/0.001353831438675/N146</f>
        <v>10.017138739458172</v>
      </c>
      <c r="R146" s="255">
        <f>(1/8)/0.001353831438675/O146</f>
        <v>10.017138739458172</v>
      </c>
      <c r="S146" s="177">
        <f>(1/5)/0.001353831438675/(254/H146)</f>
        <v>13.667829302282929</v>
      </c>
      <c r="T146" s="231">
        <f>((J146^2/(Q146*(1/5/N146)))+J146)/308.4/2</f>
        <v>9.5783704362466366</v>
      </c>
      <c r="U146" s="207">
        <f>(E146*0.7)/254/2</f>
        <v>6.768503937007873</v>
      </c>
      <c r="V146" s="177">
        <f>U146*10/14</f>
        <v>4.834645669291338</v>
      </c>
      <c r="W146" s="177">
        <f>U146/2</f>
        <v>3.3842519685039365</v>
      </c>
      <c r="X146" s="210">
        <f>((SQRT($L146^2*$M146^2)/$N$396)+($Q146/$Q$396))*(100/72.5)</f>
        <v>12.099602669794985</v>
      </c>
      <c r="Y146" s="186">
        <f>(($Q146/$Q$396)-($T146/$T$396))*(100/2.6125)</f>
        <v>12.969205827001145</v>
      </c>
      <c r="Z146" s="53">
        <f>((SQRT($L146^2*$M146^2)/$N$396)-($T146/$T$396))*(100/63.923)</f>
        <v>10.53412767716914</v>
      </c>
      <c r="AA146" s="53">
        <f>((SQRT($L146^2*$M146^2)/$N$396)+($Q146/$Q$396)-($T146/$T$396))*(100/64.8571)</f>
        <v>12.215133634489208</v>
      </c>
      <c r="AB146" s="53">
        <f>((2*SQRT($L146^2*$M146^2)/$N$396)+($Q146/$Q$396)-($T146/$T$396))*(100/136.423)</f>
        <v>11.36607637324952</v>
      </c>
      <c r="AD146" s="35" t="s">
        <v>202</v>
      </c>
      <c r="AE146" s="30" t="s">
        <v>205</v>
      </c>
      <c r="AF146" s="31">
        <f t="shared" si="10"/>
        <v>22.5</v>
      </c>
      <c r="AG146" s="31">
        <v>18</v>
      </c>
      <c r="AH146" s="31">
        <v>13.5</v>
      </c>
      <c r="AI146" s="146">
        <f t="shared" si="11"/>
        <v>320.49344670791015</v>
      </c>
      <c r="AJ146" s="135"/>
      <c r="AK146" s="138"/>
    </row>
    <row r="147" spans="2:37" ht="12.75" customHeight="1" x14ac:dyDescent="0.3">
      <c r="B147" s="48" t="s">
        <v>21</v>
      </c>
      <c r="C147" s="56" t="s">
        <v>508</v>
      </c>
      <c r="D147" s="49">
        <v>399</v>
      </c>
      <c r="E147" s="50">
        <v>5184</v>
      </c>
      <c r="F147" s="57">
        <v>3456</v>
      </c>
      <c r="G147" s="53">
        <f>E147*F147/1000000</f>
        <v>17.915904000000001</v>
      </c>
      <c r="H147" s="52">
        <v>6.17</v>
      </c>
      <c r="I147" s="58">
        <v>4.55</v>
      </c>
      <c r="J147" s="53">
        <f>SQRT((H147*H147)+(I147*I147))</f>
        <v>7.6662507133539535</v>
      </c>
      <c r="K147" s="215">
        <f>((E147/H147)+(F147/I147))/2</f>
        <v>799.87746451279679</v>
      </c>
      <c r="L147" s="223">
        <f>E147/360</f>
        <v>14.4</v>
      </c>
      <c r="M147" s="250">
        <f>F147/360</f>
        <v>9.6</v>
      </c>
      <c r="N147" s="261">
        <f>25.4*L147/H147</f>
        <v>59.280388978930304</v>
      </c>
      <c r="O147" s="250">
        <f>25.4*(L147/H147)*(5/8)</f>
        <v>37.050243111831442</v>
      </c>
      <c r="P147" s="186">
        <f>254/H147</f>
        <v>41.166936790923828</v>
      </c>
      <c r="Q147" s="202">
        <f>(1/5)/0.001353831438675/N147</f>
        <v>2.4920362528098603</v>
      </c>
      <c r="R147" s="255">
        <f>(1/8)/0.001353831438675/O147</f>
        <v>2.4920362528098599</v>
      </c>
      <c r="S147" s="177">
        <f>(1/5)/0.001353831438675/(254/H147)</f>
        <v>3.588532204046198</v>
      </c>
      <c r="T147" s="231">
        <f>((J147^2/(Q147*(1/5/N147)))+J147)/308.4/2</f>
        <v>11.345519764896657</v>
      </c>
      <c r="U147" s="207">
        <f>(E147*0.7)/254/2</f>
        <v>7.1433070866141728</v>
      </c>
      <c r="V147" s="177">
        <f>U147*10/14</f>
        <v>5.1023622047244093</v>
      </c>
      <c r="W147" s="177">
        <f>U147/2</f>
        <v>3.5716535433070864</v>
      </c>
      <c r="X147" s="210">
        <f>((SQRT($L147^2*$M147^2)/$N$396)+($Q147/$Q$396))*(100/72.5)</f>
        <v>12.096552877170222</v>
      </c>
      <c r="Y147" s="186">
        <f>(($Q147/$Q$396)-($T147/$T$396))*(100/2.6125)</f>
        <v>-27.21184961112073</v>
      </c>
      <c r="Z147" s="53">
        <f>((SQRT($L147^2*$M147^2)/$N$396)-($T147/$T$396))*(100/63.923)</f>
        <v>11.682293704013896</v>
      </c>
      <c r="AA147" s="53">
        <f>((SQRT($L147^2*$M147^2)/$N$396)+($Q147/$Q$396)-($T147/$T$396))*(100/64.8571)</f>
        <v>11.969980055595055</v>
      </c>
      <c r="AB147" s="53">
        <f>((2*SQRT($L147^2*$M147^2)/$N$396)+($Q147/$Q$396)-($T147/$T$396))*(100/136.423)</f>
        <v>11.902445658257927</v>
      </c>
      <c r="AD147" s="35" t="s">
        <v>202</v>
      </c>
      <c r="AE147" s="30" t="s">
        <v>205</v>
      </c>
      <c r="AF147" s="31">
        <f t="shared" si="0"/>
        <v>22.5</v>
      </c>
      <c r="AG147" s="31">
        <v>18</v>
      </c>
      <c r="AH147" s="31">
        <v>13.5</v>
      </c>
      <c r="AI147" s="146">
        <f t="shared" si="1"/>
        <v>320.49344670791015</v>
      </c>
      <c r="AJ147" s="135"/>
      <c r="AK147" s="138"/>
    </row>
    <row r="148" spans="2:37" ht="12.75" customHeight="1" x14ac:dyDescent="0.3">
      <c r="B148" s="48" t="s">
        <v>23</v>
      </c>
      <c r="C148" s="56" t="s">
        <v>488</v>
      </c>
      <c r="D148" s="49">
        <v>600</v>
      </c>
      <c r="E148" s="50">
        <v>5184</v>
      </c>
      <c r="F148" s="57">
        <v>3456</v>
      </c>
      <c r="G148" s="53">
        <f>E148*F148/1000000</f>
        <v>17.915904000000001</v>
      </c>
      <c r="H148" s="52">
        <v>6.17</v>
      </c>
      <c r="I148" s="58">
        <v>4.55</v>
      </c>
      <c r="J148" s="53">
        <f>SQRT((H148*H148)+(I148*I148))</f>
        <v>7.6662507133539535</v>
      </c>
      <c r="K148" s="215">
        <f>((E148/H148)+(F148/I148))/2</f>
        <v>799.87746451279679</v>
      </c>
      <c r="L148" s="223">
        <f>E148/360</f>
        <v>14.4</v>
      </c>
      <c r="M148" s="250">
        <f>F148/360</f>
        <v>9.6</v>
      </c>
      <c r="N148" s="261">
        <f>25.4*L148/H148</f>
        <v>59.280388978930304</v>
      </c>
      <c r="O148" s="250">
        <f>25.4*(L148/H148)*(5/8)</f>
        <v>37.050243111831442</v>
      </c>
      <c r="P148" s="186">
        <f>254/H148</f>
        <v>41.166936790923828</v>
      </c>
      <c r="Q148" s="202">
        <f>(1/5)/0.001353831438675/N148</f>
        <v>2.4920362528098603</v>
      </c>
      <c r="R148" s="255">
        <f>(1/8)/0.001353831438675/O148</f>
        <v>2.4920362528098599</v>
      </c>
      <c r="S148" s="177">
        <f>(1/5)/0.001353831438675/(254/H148)</f>
        <v>3.588532204046198</v>
      </c>
      <c r="T148" s="231">
        <f>((J148^2/(Q148*(1/5/N148)))+J148)/308.4/2</f>
        <v>11.345519764896657</v>
      </c>
      <c r="U148" s="207">
        <f>(E148*0.7)/254/2</f>
        <v>7.1433070866141728</v>
      </c>
      <c r="V148" s="177">
        <f>U148*10/14</f>
        <v>5.1023622047244093</v>
      </c>
      <c r="W148" s="177">
        <f>U148/2</f>
        <v>3.5716535433070864</v>
      </c>
      <c r="X148" s="210">
        <f>((SQRT($L148^2*$M148^2)/$N$396)+($Q148/$Q$396))*(100/72.5)</f>
        <v>12.096552877170222</v>
      </c>
      <c r="Y148" s="186">
        <f>(($Q148/$Q$396)-($T148/$T$396))*(100/2.6125)</f>
        <v>-27.21184961112073</v>
      </c>
      <c r="Z148" s="53">
        <f>((SQRT($L148^2*$M148^2)/$N$396)-($T148/$T$396))*(100/63.923)</f>
        <v>11.682293704013896</v>
      </c>
      <c r="AA148" s="53">
        <f>((SQRT($L148^2*$M148^2)/$N$396)+($Q148/$Q$396)-($T148/$T$396))*(100/64.8571)</f>
        <v>11.969980055595055</v>
      </c>
      <c r="AB148" s="53">
        <f>((2*SQRT($L148^2*$M148^2)/$N$396)+($Q148/$Q$396)-($T148/$T$396))*(100/136.423)</f>
        <v>11.902445658257927</v>
      </c>
      <c r="AD148" s="35" t="s">
        <v>204</v>
      </c>
      <c r="AE148" s="30" t="s">
        <v>206</v>
      </c>
      <c r="AF148" s="31">
        <f t="shared" ref="AF148" si="12">SQRT((AG148*AG148)+(AH148*AH148))</f>
        <v>28.428506819739933</v>
      </c>
      <c r="AG148" s="31">
        <v>23.7</v>
      </c>
      <c r="AH148" s="31">
        <v>15.7</v>
      </c>
      <c r="AI148" s="146">
        <f t="shared" ref="AI148" si="13">$AK$105/AF148</f>
        <v>253.65745013103529</v>
      </c>
      <c r="AJ148" s="135"/>
      <c r="AK148" s="138"/>
    </row>
    <row r="149" spans="2:37" ht="12.75" customHeight="1" x14ac:dyDescent="0.3">
      <c r="B149" s="48" t="s">
        <v>23</v>
      </c>
      <c r="C149" s="56" t="s">
        <v>426</v>
      </c>
      <c r="D149" s="49">
        <v>850</v>
      </c>
      <c r="E149" s="50">
        <v>4912</v>
      </c>
      <c r="F149" s="57">
        <v>3264</v>
      </c>
      <c r="G149" s="53">
        <f>E149*F149/1000000</f>
        <v>16.032768000000001</v>
      </c>
      <c r="H149" s="52">
        <v>23.4</v>
      </c>
      <c r="I149" s="58">
        <v>15.6</v>
      </c>
      <c r="J149" s="53">
        <f>SQRT((H149*H149)+(I149*I149))</f>
        <v>28.123299948619117</v>
      </c>
      <c r="K149" s="215">
        <f>((E149/H149)+(F149/I149))/2</f>
        <v>209.5726495726496</v>
      </c>
      <c r="L149" s="223">
        <f>E149/360</f>
        <v>13.644444444444444</v>
      </c>
      <c r="M149" s="250">
        <f>F149/360</f>
        <v>9.0666666666666664</v>
      </c>
      <c r="N149" s="261">
        <f>25.4*L149/H149</f>
        <v>14.810636277302944</v>
      </c>
      <c r="O149" s="250">
        <f>25.4*(L149/H149)*(5/8)</f>
        <v>9.2566476733143386</v>
      </c>
      <c r="P149" s="186">
        <f>254/H149</f>
        <v>10.854700854700855</v>
      </c>
      <c r="Q149" s="202">
        <f>(1/5)/0.001353831438675/N149</f>
        <v>9.9745126171626044</v>
      </c>
      <c r="R149" s="255">
        <f>(1/8)/0.001353831438675/O149</f>
        <v>9.9745126171626044</v>
      </c>
      <c r="S149" s="177">
        <f>(1/5)/0.001353831438675/(254/H149)</f>
        <v>13.609668326528531</v>
      </c>
      <c r="T149" s="231">
        <f>((J149^2/(Q149*(1/5/N149)))+J149)/308.4/2</f>
        <v>9.5656674178410253</v>
      </c>
      <c r="U149" s="207">
        <f>(E149*0.7)/254/2</f>
        <v>6.768503937007873</v>
      </c>
      <c r="V149" s="177">
        <f>U149*10/14</f>
        <v>4.834645669291338</v>
      </c>
      <c r="W149" s="177">
        <f>U149/2</f>
        <v>3.3842519685039365</v>
      </c>
      <c r="X149" s="210">
        <f>((SQRT($L149^2*$M149^2)/$N$396)+($Q149/$Q$396))*(100/72.5)</f>
        <v>12.092625994805243</v>
      </c>
      <c r="Y149" s="186">
        <f>(($Q149/$Q$396)-($T149/$T$396))*(100/2.6125)</f>
        <v>12.818735860462432</v>
      </c>
      <c r="Z149" s="53">
        <f>((SQRT($L149^2*$M149^2)/$N$396)-($T149/$T$396))*(100/63.923)</f>
        <v>10.535890832045697</v>
      </c>
      <c r="AA149" s="53">
        <f>((SQRT($L149^2*$M149^2)/$N$396)+($Q149/$Q$396)-($T149/$T$396))*(100/64.8571)</f>
        <v>12.209072574287896</v>
      </c>
      <c r="AB149" s="53">
        <f>((2*SQRT($L149^2*$M149^2)/$N$396)+($Q149/$Q$396)-($T149/$T$396))*(100/136.423)</f>
        <v>11.363194873886638</v>
      </c>
      <c r="AD149" s="35" t="s">
        <v>204</v>
      </c>
      <c r="AE149" s="30" t="s">
        <v>206</v>
      </c>
      <c r="AF149" s="31">
        <f t="shared" si="0"/>
        <v>28.428506819739933</v>
      </c>
      <c r="AG149" s="31">
        <v>23.7</v>
      </c>
      <c r="AH149" s="31">
        <v>15.7</v>
      </c>
      <c r="AI149" s="146">
        <f t="shared" si="1"/>
        <v>253.65745013103529</v>
      </c>
      <c r="AJ149" s="135"/>
      <c r="AK149" s="138"/>
    </row>
    <row r="150" spans="2:37" ht="12.75" customHeight="1" thickBot="1" x14ac:dyDescent="0.35">
      <c r="B150" s="48" t="s">
        <v>36</v>
      </c>
      <c r="C150" s="59" t="s">
        <v>487</v>
      </c>
      <c r="D150" s="49">
        <v>1199</v>
      </c>
      <c r="E150" s="50">
        <v>4896</v>
      </c>
      <c r="F150" s="57">
        <v>3264</v>
      </c>
      <c r="G150" s="53">
        <f>E150*F150/1000000</f>
        <v>15.980544</v>
      </c>
      <c r="H150" s="52">
        <v>23.6</v>
      </c>
      <c r="I150" s="58">
        <v>15.6</v>
      </c>
      <c r="J150" s="53">
        <f>SQRT((H150*H150)+(I150*I150))</f>
        <v>28.289927536139079</v>
      </c>
      <c r="K150" s="215">
        <f>((E150/H150)+(F150/I150))/2</f>
        <v>208.34419817470666</v>
      </c>
      <c r="L150" s="223">
        <f>E150/360</f>
        <v>13.6</v>
      </c>
      <c r="M150" s="250">
        <f>F150/360</f>
        <v>9.0666666666666664</v>
      </c>
      <c r="N150" s="261">
        <f>25.4*L150/H150</f>
        <v>14.63728813559322</v>
      </c>
      <c r="O150" s="250">
        <f>25.4*(L150/H150)*(5/8)</f>
        <v>9.1483050847457612</v>
      </c>
      <c r="P150" s="186">
        <f>254/H150</f>
        <v>10.762711864406779</v>
      </c>
      <c r="Q150" s="202">
        <f>(1/5)/0.001353831438675/N150</f>
        <v>10.09263991032156</v>
      </c>
      <c r="R150" s="255">
        <f>(1/8)/0.001353831438675/O150</f>
        <v>10.09263991032156</v>
      </c>
      <c r="S150" s="177">
        <f>(1/5)/0.001353831438675/(254/H150)</f>
        <v>13.725990278037324</v>
      </c>
      <c r="T150" s="231">
        <f>((J150^2/(Q150*(1/5/N150)))+J150)/308.4/2</f>
        <v>9.4549021307088488</v>
      </c>
      <c r="U150" s="207">
        <f>(E150*0.7)/254/2</f>
        <v>6.7464566929133856</v>
      </c>
      <c r="V150" s="177">
        <f>U150*10/14</f>
        <v>4.818897637795275</v>
      </c>
      <c r="W150" s="177">
        <f>U150/2</f>
        <v>3.3732283464566928</v>
      </c>
      <c r="X150" s="210">
        <f>((SQRT($L150^2*$M150^2)/$N$396)+($Q150/$Q$396))*(100/72.5)</f>
        <v>12.077888113364404</v>
      </c>
      <c r="Y150" s="186">
        <f>(($Q150/$Q$396)-($T150/$T$396))*(100/2.6125)</f>
        <v>13.731452356682967</v>
      </c>
      <c r="Z150" s="53">
        <f>((SQRT($L150^2*$M150^2)/$N$396)-($T150/$T$396))*(100/63.923)</f>
        <v>10.512621236982811</v>
      </c>
      <c r="AA150" s="53">
        <f>((SQRT($L150^2*$M150^2)/$N$396)+($Q150/$Q$396)-($T150/$T$396))*(100/64.8571)</f>
        <v>12.207750537970442</v>
      </c>
      <c r="AB150" s="53">
        <f>((2*SQRT($L150^2*$M150^2)/$N$396)+($Q150/$Q$396)-($T150/$T$396))*(100/136.423)</f>
        <v>11.344459332741337</v>
      </c>
      <c r="AD150" s="36" t="s">
        <v>203</v>
      </c>
      <c r="AE150" s="37" t="s">
        <v>206</v>
      </c>
      <c r="AF150" s="38">
        <f t="shared" ref="AF150" si="14">SQRT((AG150*AG150)+(AH150*AH150))</f>
        <v>43.266615305567875</v>
      </c>
      <c r="AG150" s="38">
        <v>36</v>
      </c>
      <c r="AH150" s="38">
        <v>24</v>
      </c>
      <c r="AI150" s="147">
        <f t="shared" ref="AI150" si="15">$AK$105/AF150</f>
        <v>166.66666666666666</v>
      </c>
      <c r="AJ150" s="139"/>
      <c r="AK150" s="140"/>
    </row>
    <row r="151" spans="2:37" ht="12.75" customHeight="1" thickBot="1" x14ac:dyDescent="0.35">
      <c r="B151" s="48" t="s">
        <v>32</v>
      </c>
      <c r="C151" s="168" t="s">
        <v>548</v>
      </c>
      <c r="D151" s="49">
        <v>649</v>
      </c>
      <c r="E151" s="50">
        <v>4608</v>
      </c>
      <c r="F151" s="57">
        <v>3456</v>
      </c>
      <c r="G151" s="53">
        <f>E151*F151/1000000</f>
        <v>15.925248</v>
      </c>
      <c r="H151" s="52">
        <v>17.399999999999999</v>
      </c>
      <c r="I151" s="58">
        <v>13</v>
      </c>
      <c r="J151" s="53">
        <f>SQRT((H151*H151)+(I151*I151))</f>
        <v>21.720036832381293</v>
      </c>
      <c r="K151" s="215">
        <f>((E151/H151)+(F151/I151))/2</f>
        <v>265.33687002652522</v>
      </c>
      <c r="L151" s="223">
        <f>E151/360</f>
        <v>12.8</v>
      </c>
      <c r="M151" s="250">
        <f>F151/360</f>
        <v>9.6</v>
      </c>
      <c r="N151" s="261">
        <f>25.4*L151/H151</f>
        <v>18.685057471264368</v>
      </c>
      <c r="O151" s="250">
        <f>25.4*(L151/H151)*(5/8)</f>
        <v>11.678160919540231</v>
      </c>
      <c r="P151" s="186">
        <f>254/H151</f>
        <v>14.597701149425289</v>
      </c>
      <c r="Q151" s="202">
        <f>(1/5)/0.001353831438675/N151</f>
        <v>7.9062576416131289</v>
      </c>
      <c r="R151" s="255">
        <f>(1/8)/0.001353831438675/O151</f>
        <v>7.9062576416131281</v>
      </c>
      <c r="S151" s="177">
        <f>(1/5)/0.001353831438675/(254/H151)</f>
        <v>10.120009781264805</v>
      </c>
      <c r="T151" s="231">
        <f>((J151^2/(Q151*(1/5/N151)))+J151)/308.4/2</f>
        <v>9.0731702076562222</v>
      </c>
      <c r="U151" s="207">
        <f>(E151*0.7)/254/2</f>
        <v>6.3496062992125983</v>
      </c>
      <c r="V151" s="177">
        <f>U151*10/14</f>
        <v>4.5354330708661417</v>
      </c>
      <c r="W151" s="177">
        <f>U151/2</f>
        <v>3.1748031496062992</v>
      </c>
      <c r="X151" s="210">
        <f>((SQRT($L151^2*$M151^2)/$N$396)+($Q151/$Q$396))*(100/72.5)</f>
        <v>11.683963808921707</v>
      </c>
      <c r="Y151" s="186">
        <f>(($Q151/$Q$396)-($T151/$T$396))*(100/2.6125)</f>
        <v>5.0971499514031642</v>
      </c>
      <c r="Z151" s="53">
        <f>((SQRT($L151^2*$M151^2)/$N$396)-($T151/$T$396))*(100/63.923)</f>
        <v>10.52468814402666</v>
      </c>
      <c r="AA151" s="53">
        <f>((SQRT($L151^2*$M151^2)/$N$396)+($Q151/$Q$396)-($T151/$T$396))*(100/64.8571)</f>
        <v>11.819625920874357</v>
      </c>
      <c r="AB151" s="53">
        <f>((2*SQRT($L151^2*$M151^2)/$N$396)+($Q151/$Q$396)-($T151/$T$396))*(100/136.423)</f>
        <v>11.140768172356861</v>
      </c>
      <c r="AD151" s="36" t="s">
        <v>203</v>
      </c>
      <c r="AE151" s="37" t="s">
        <v>206</v>
      </c>
      <c r="AF151" s="38">
        <f t="shared" si="0"/>
        <v>43.266615305567875</v>
      </c>
      <c r="AG151" s="38">
        <v>36</v>
      </c>
      <c r="AH151" s="38">
        <v>24</v>
      </c>
      <c r="AI151" s="147">
        <f t="shared" si="1"/>
        <v>166.66666666666666</v>
      </c>
      <c r="AJ151" s="139"/>
      <c r="AK151" s="140"/>
    </row>
    <row r="152" spans="2:37" ht="12.75" customHeight="1" x14ac:dyDescent="0.3">
      <c r="B152" s="48" t="s">
        <v>32</v>
      </c>
      <c r="C152" s="169" t="s">
        <v>537</v>
      </c>
      <c r="D152" s="49">
        <v>949</v>
      </c>
      <c r="E152" s="50">
        <v>4608</v>
      </c>
      <c r="F152" s="57">
        <v>3456</v>
      </c>
      <c r="G152" s="53">
        <f>E152*F152/1000000</f>
        <v>15.925248</v>
      </c>
      <c r="H152" s="52">
        <v>17.3</v>
      </c>
      <c r="I152" s="58">
        <v>13</v>
      </c>
      <c r="J152" s="53">
        <f>SQRT((H152*H152)+(I152*I152))</f>
        <v>21.640009242142206</v>
      </c>
      <c r="K152" s="215">
        <f>((E152/H152)+(F152/I152))/2</f>
        <v>266.10226767452201</v>
      </c>
      <c r="L152" s="223">
        <f>E152/360</f>
        <v>12.8</v>
      </c>
      <c r="M152" s="250">
        <f>F152/360</f>
        <v>9.6</v>
      </c>
      <c r="N152" s="261">
        <f>25.4*L152/H152</f>
        <v>18.793063583815027</v>
      </c>
      <c r="O152" s="250">
        <f>25.4*(L152/H152)*(5/8)</f>
        <v>11.745664739884392</v>
      </c>
      <c r="P152" s="186">
        <f>254/H152</f>
        <v>14.682080924855491</v>
      </c>
      <c r="Q152" s="202">
        <f>(1/5)/0.001353831438675/N152</f>
        <v>7.860819379305009</v>
      </c>
      <c r="R152" s="255">
        <f>(1/8)/0.001353831438675/O152</f>
        <v>7.8608193793050081</v>
      </c>
      <c r="S152" s="177">
        <f>(1/5)/0.001353831438675/(254/H152)</f>
        <v>10.06184880551041</v>
      </c>
      <c r="T152" s="231">
        <f>((J152^2/(Q152*(1/5/N152)))+J152)/308.4/2</f>
        <v>9.1105786304635892</v>
      </c>
      <c r="U152" s="207">
        <f>(E152*0.7)/254/2</f>
        <v>6.3496062992125983</v>
      </c>
      <c r="V152" s="177">
        <f>U152*10/14</f>
        <v>4.5354330708661417</v>
      </c>
      <c r="W152" s="177">
        <f>U152/2</f>
        <v>3.1748031496062992</v>
      </c>
      <c r="X152" s="210">
        <f>((SQRT($L152^2*$M152^2)/$N$396)+($Q152/$Q$396))*(100/72.5)</f>
        <v>11.676526867179168</v>
      </c>
      <c r="Y152" s="186">
        <f>(($Q152/$Q$396)-($T152/$T$396))*(100/2.6125)</f>
        <v>4.7637220321662008</v>
      </c>
      <c r="Z152" s="53">
        <f>((SQRT($L152^2*$M152^2)/$N$396)-($T152/$T$396))*(100/63.923)</f>
        <v>10.519495925847405</v>
      </c>
      <c r="AA152" s="53">
        <f>((SQRT($L152^2*$M152^2)/$N$396)+($Q152/$Q$396)-($T152/$T$396))*(100/64.8571)</f>
        <v>11.806195156331901</v>
      </c>
      <c r="AB152" s="53">
        <f>((2*SQRT($L152^2*$M152^2)/$N$396)+($Q152/$Q$396)-($T152/$T$396))*(100/136.423)</f>
        <v>11.134383028803304</v>
      </c>
    </row>
    <row r="153" spans="2:37" ht="12.75" customHeight="1" x14ac:dyDescent="0.3">
      <c r="B153" s="48" t="s">
        <v>30</v>
      </c>
      <c r="C153" s="56" t="s">
        <v>429</v>
      </c>
      <c r="D153" s="49">
        <v>319</v>
      </c>
      <c r="E153" s="50">
        <v>4608</v>
      </c>
      <c r="F153" s="57">
        <v>3456</v>
      </c>
      <c r="G153" s="53">
        <f>E153*F153/1000000</f>
        <v>15.925248</v>
      </c>
      <c r="H153" s="52">
        <v>17.3</v>
      </c>
      <c r="I153" s="58">
        <v>13</v>
      </c>
      <c r="J153" s="53">
        <f>SQRT((H153*H153)+(I153*I153))</f>
        <v>21.640009242142206</v>
      </c>
      <c r="K153" s="215">
        <f>((E153/H153)+(F153/I153))/2</f>
        <v>266.10226767452201</v>
      </c>
      <c r="L153" s="223">
        <f>E153/360</f>
        <v>12.8</v>
      </c>
      <c r="M153" s="250">
        <f>F153/360</f>
        <v>9.6</v>
      </c>
      <c r="N153" s="261">
        <f>25.4*L153/H153</f>
        <v>18.793063583815027</v>
      </c>
      <c r="O153" s="250">
        <f>25.4*(L153/H153)*(5/8)</f>
        <v>11.745664739884392</v>
      </c>
      <c r="P153" s="186">
        <f>254/H153</f>
        <v>14.682080924855491</v>
      </c>
      <c r="Q153" s="202">
        <f>(1/5)/0.001353831438675/N153</f>
        <v>7.860819379305009</v>
      </c>
      <c r="R153" s="255">
        <f>(1/8)/0.001353831438675/O153</f>
        <v>7.8608193793050081</v>
      </c>
      <c r="S153" s="177">
        <f>(1/5)/0.001353831438675/(254/H153)</f>
        <v>10.06184880551041</v>
      </c>
      <c r="T153" s="231">
        <f>((J153^2/(Q153*(1/5/N153)))+J153)/308.4/2</f>
        <v>9.1105786304635892</v>
      </c>
      <c r="U153" s="207">
        <f>(E153*0.7)/254/2</f>
        <v>6.3496062992125983</v>
      </c>
      <c r="V153" s="177">
        <f>U153*10/14</f>
        <v>4.5354330708661417</v>
      </c>
      <c r="W153" s="177">
        <f>U153/2</f>
        <v>3.1748031496062992</v>
      </c>
      <c r="X153" s="210">
        <f>((SQRT($L153^2*$M153^2)/$N$396)+($Q153/$Q$396))*(100/72.5)</f>
        <v>11.676526867179168</v>
      </c>
      <c r="Y153" s="186">
        <f>(($Q153/$Q$396)-($T153/$T$396))*(100/2.6125)</f>
        <v>4.7637220321662008</v>
      </c>
      <c r="Z153" s="53">
        <f>((SQRT($L153^2*$M153^2)/$N$396)-($T153/$T$396))*(100/63.923)</f>
        <v>10.519495925847405</v>
      </c>
      <c r="AA153" s="53">
        <f>((SQRT($L153^2*$M153^2)/$N$396)+($Q153/$Q$396)-($T153/$T$396))*(100/64.8571)</f>
        <v>11.806195156331901</v>
      </c>
      <c r="AB153" s="53">
        <f>((2*SQRT($L153^2*$M153^2)/$N$396)+($Q153/$Q$396)-($T153/$T$396))*(100/136.423)</f>
        <v>11.134383028803304</v>
      </c>
    </row>
    <row r="154" spans="2:37" ht="12.75" customHeight="1" x14ac:dyDescent="0.3">
      <c r="B154" s="48" t="s">
        <v>32</v>
      </c>
      <c r="C154" s="56" t="s">
        <v>467</v>
      </c>
      <c r="D154" s="49">
        <v>1399</v>
      </c>
      <c r="E154" s="50">
        <v>4608</v>
      </c>
      <c r="F154" s="57">
        <v>3456</v>
      </c>
      <c r="G154" s="53">
        <f>E154*F154/1000000</f>
        <v>15.925248</v>
      </c>
      <c r="H154" s="52">
        <v>17.3</v>
      </c>
      <c r="I154" s="58">
        <v>13</v>
      </c>
      <c r="J154" s="53">
        <f>SQRT((H154*H154)+(I154*I154))</f>
        <v>21.640009242142206</v>
      </c>
      <c r="K154" s="215">
        <f>((E154/H154)+(F154/I154))/2</f>
        <v>266.10226767452201</v>
      </c>
      <c r="L154" s="223">
        <f>E154/360</f>
        <v>12.8</v>
      </c>
      <c r="M154" s="250">
        <f>F154/360</f>
        <v>9.6</v>
      </c>
      <c r="N154" s="261">
        <f>25.4*L154/H154</f>
        <v>18.793063583815027</v>
      </c>
      <c r="O154" s="250">
        <f>25.4*(L154/H154)*(5/8)</f>
        <v>11.745664739884392</v>
      </c>
      <c r="P154" s="186">
        <f>254/H154</f>
        <v>14.682080924855491</v>
      </c>
      <c r="Q154" s="202">
        <f>(1/5)/0.001353831438675/N154</f>
        <v>7.860819379305009</v>
      </c>
      <c r="R154" s="255">
        <f>(1/8)/0.001353831438675/O154</f>
        <v>7.8608193793050081</v>
      </c>
      <c r="S154" s="177">
        <f>(1/5)/0.001353831438675/(254/H154)</f>
        <v>10.06184880551041</v>
      </c>
      <c r="T154" s="231">
        <f>((J154^2/(Q154*(1/5/N154)))+J154)/308.4/2</f>
        <v>9.1105786304635892</v>
      </c>
      <c r="U154" s="207">
        <f>(E154*0.7)/254/2</f>
        <v>6.3496062992125983</v>
      </c>
      <c r="V154" s="177">
        <f>U154*10/14</f>
        <v>4.5354330708661417</v>
      </c>
      <c r="W154" s="177">
        <f>U154/2</f>
        <v>3.1748031496062992</v>
      </c>
      <c r="X154" s="210">
        <f>((SQRT($L154^2*$M154^2)/$N$396)+($Q154/$Q$396))*(100/72.5)</f>
        <v>11.676526867179168</v>
      </c>
      <c r="Y154" s="186">
        <f>(($Q154/$Q$396)-($T154/$T$396))*(100/2.6125)</f>
        <v>4.7637220321662008</v>
      </c>
      <c r="Z154" s="53">
        <f>((SQRT($L154^2*$M154^2)/$N$396)-($T154/$T$396))*(100/63.923)</f>
        <v>10.519495925847405</v>
      </c>
      <c r="AA154" s="53">
        <f>((SQRT($L154^2*$M154^2)/$N$396)+($Q154/$Q$396)-($T154/$T$396))*(100/64.8571)</f>
        <v>11.806195156331901</v>
      </c>
      <c r="AB154" s="53">
        <f>((2*SQRT($L154^2*$M154^2)/$N$396)+($Q154/$Q$396)-($T154/$T$396))*(100/136.423)</f>
        <v>11.134383028803304</v>
      </c>
    </row>
    <row r="155" spans="2:37" ht="12.75" customHeight="1" x14ac:dyDescent="0.3">
      <c r="B155" s="48" t="s">
        <v>30</v>
      </c>
      <c r="C155" s="56" t="s">
        <v>454</v>
      </c>
      <c r="D155" s="49">
        <v>1299</v>
      </c>
      <c r="E155" s="50">
        <v>4608</v>
      </c>
      <c r="F155" s="57">
        <v>3456</v>
      </c>
      <c r="G155" s="53">
        <f>E155*F155/1000000</f>
        <v>15.925248</v>
      </c>
      <c r="H155" s="52">
        <v>17.3</v>
      </c>
      <c r="I155" s="58">
        <v>13.5</v>
      </c>
      <c r="J155" s="53">
        <f>SQRT((H155*H155)+(I155*I155))</f>
        <v>21.944019686465833</v>
      </c>
      <c r="K155" s="215">
        <f>((E155/H155)+(F155/I155))/2</f>
        <v>261.17919075144505</v>
      </c>
      <c r="L155" s="223">
        <f>E155/360</f>
        <v>12.8</v>
      </c>
      <c r="M155" s="250">
        <f>F155/360</f>
        <v>9.6</v>
      </c>
      <c r="N155" s="261">
        <f>25.4*L155/H155</f>
        <v>18.793063583815027</v>
      </c>
      <c r="O155" s="250">
        <f>25.4*(L155/H155)*(5/8)</f>
        <v>11.745664739884392</v>
      </c>
      <c r="P155" s="186">
        <f>254/H155</f>
        <v>14.682080924855491</v>
      </c>
      <c r="Q155" s="202">
        <f>(1/5)/0.001353831438675/N155</f>
        <v>7.860819379305009</v>
      </c>
      <c r="R155" s="255">
        <f>(1/8)/0.001353831438675/O155</f>
        <v>7.8608193793050081</v>
      </c>
      <c r="S155" s="177">
        <f>(1/5)/0.001353831438675/(254/H155)</f>
        <v>10.06184880551041</v>
      </c>
      <c r="T155" s="231">
        <f>((J155^2/(Q155*(1/5/N155)))+J155)/308.4/2</f>
        <v>9.367857478909599</v>
      </c>
      <c r="U155" s="207">
        <f>(E155*0.7)/254/2</f>
        <v>6.3496062992125983</v>
      </c>
      <c r="V155" s="177">
        <f>U155*10/14</f>
        <v>4.5354330708661417</v>
      </c>
      <c r="W155" s="177">
        <f>U155/2</f>
        <v>3.1748031496062992</v>
      </c>
      <c r="X155" s="210">
        <f>((SQRT($L155^2*$M155^2)/$N$396)+($Q155/$Q$396))*(100/72.5)</f>
        <v>11.676526867179168</v>
      </c>
      <c r="Y155" s="186">
        <f>(($Q155/$Q$396)-($T155/$T$396))*(100/2.6125)</f>
        <v>3.889969457931886</v>
      </c>
      <c r="Z155" s="53">
        <f>((SQRT($L155^2*$M155^2)/$N$396)-($T155/$T$396))*(100/63.923)</f>
        <v>10.483786109346504</v>
      </c>
      <c r="AA155" s="53">
        <f>((SQRT($L155^2*$M155^2)/$N$396)+($Q155/$Q$396)-($T155/$T$396))*(100/64.8571)</f>
        <v>11.770999648050045</v>
      </c>
      <c r="AB155" s="53">
        <f>((2*SQRT($L155^2*$M155^2)/$N$396)+($Q155/$Q$396)-($T155/$T$396))*(100/136.423)</f>
        <v>11.117650669888848</v>
      </c>
    </row>
    <row r="156" spans="2:37" ht="12.75" customHeight="1" x14ac:dyDescent="0.3">
      <c r="B156" s="48" t="s">
        <v>42</v>
      </c>
      <c r="C156" s="56" t="s">
        <v>44</v>
      </c>
      <c r="D156" s="49">
        <v>3995</v>
      </c>
      <c r="E156" s="50">
        <v>4536</v>
      </c>
      <c r="F156" s="57">
        <v>3024</v>
      </c>
      <c r="G156" s="53">
        <f>E156*F156/1000000</f>
        <v>13.716863999999999</v>
      </c>
      <c r="H156" s="52">
        <v>36</v>
      </c>
      <c r="I156" s="58">
        <v>24</v>
      </c>
      <c r="J156" s="53">
        <f>SQRT((H156*H156)+(I156*I156))</f>
        <v>43.266615305567875</v>
      </c>
      <c r="K156" s="215">
        <f>((E156/H156)+(F156/I156))/2</f>
        <v>126</v>
      </c>
      <c r="L156" s="223">
        <f>E156/360</f>
        <v>12.6</v>
      </c>
      <c r="M156" s="250">
        <f>F156/360</f>
        <v>8.4</v>
      </c>
      <c r="N156" s="261">
        <f>25.4*L156/H156</f>
        <v>8.8899999999999988</v>
      </c>
      <c r="O156" s="250">
        <f>25.4*(L156/H156)*(5/8)</f>
        <v>5.5562499999999995</v>
      </c>
      <c r="P156" s="186">
        <f>254/H156</f>
        <v>7.0555555555555554</v>
      </c>
      <c r="Q156" s="202">
        <f>(1/5)/0.001353831438675/N156</f>
        <v>16.617421644112984</v>
      </c>
      <c r="R156" s="255">
        <f>(1/8)/0.001353831438675/O156</f>
        <v>16.61742164411298</v>
      </c>
      <c r="S156" s="177">
        <f>(1/5)/0.001353831438675/(254/H156)</f>
        <v>20.937951271582357</v>
      </c>
      <c r="T156" s="231">
        <f>((J156^2/(Q156*(1/5/N156)))+J156)/308.4/2</f>
        <v>8.1885312001758574</v>
      </c>
      <c r="U156" s="207">
        <f>(E156*0.7)/254/2</f>
        <v>6.2503937007874013</v>
      </c>
      <c r="V156" s="177">
        <f>U156*10/14</f>
        <v>4.4645669291338583</v>
      </c>
      <c r="W156" s="177">
        <f>U156/2</f>
        <v>3.1251968503937007</v>
      </c>
      <c r="X156" s="210">
        <f>((SQRT($L156^2*$M156^2)/$N$396)+($Q156/$Q$396))*(100/72.5)</f>
        <v>11.668939884268358</v>
      </c>
      <c r="Y156" s="186">
        <f>(($Q156/$Q$396)-($T156/$T$396))*(100/2.6125)</f>
        <v>47.668266313939277</v>
      </c>
      <c r="Z156" s="53">
        <f>((SQRT($L156^2*$M156^2)/$N$396)-($T156/$T$396))*(100/63.923)</f>
        <v>9.0133612463478023</v>
      </c>
      <c r="AA156" s="53">
        <f>((SQRT($L156^2*$M156^2)/$N$396)+($Q156/$Q$396)-($T156/$T$396))*(100/64.8571)</f>
        <v>11.923849341898674</v>
      </c>
      <c r="AB156" s="53">
        <f>((2*SQRT($L156^2*$M156^2)/$N$396)+($Q156/$Q$396)-($T156/$T$396))*(100/136.423)</f>
        <v>10.424629516721859</v>
      </c>
    </row>
    <row r="157" spans="2:37" ht="12.75" customHeight="1" x14ac:dyDescent="0.3">
      <c r="B157" s="48" t="s">
        <v>30</v>
      </c>
      <c r="C157" s="56" t="s">
        <v>504</v>
      </c>
      <c r="D157" s="49">
        <v>549</v>
      </c>
      <c r="E157" s="50">
        <v>4592</v>
      </c>
      <c r="F157" s="57">
        <v>3448</v>
      </c>
      <c r="G157" s="53">
        <f>E157*F157/1000000</f>
        <v>15.833216</v>
      </c>
      <c r="H157" s="52">
        <v>17.3</v>
      </c>
      <c r="I157" s="58">
        <v>13</v>
      </c>
      <c r="J157" s="53">
        <f>SQRT((H157*H157)+(I157*I157))</f>
        <v>21.640009242142206</v>
      </c>
      <c r="K157" s="215">
        <f>((E157/H157)+(F157/I157))/2</f>
        <v>265.33214762116495</v>
      </c>
      <c r="L157" s="223">
        <f>E157/360</f>
        <v>12.755555555555556</v>
      </c>
      <c r="M157" s="250">
        <f>F157/360</f>
        <v>9.5777777777777775</v>
      </c>
      <c r="N157" s="261">
        <f>25.4*L157/H157</f>
        <v>18.727809890815671</v>
      </c>
      <c r="O157" s="250">
        <f>25.4*(L157/H157)*(5/8)</f>
        <v>11.704881181759795</v>
      </c>
      <c r="P157" s="186">
        <f>254/H157</f>
        <v>14.682080924855491</v>
      </c>
      <c r="Q157" s="202">
        <f>(1/5)/0.001353831438675/N157</f>
        <v>7.888208993867047</v>
      </c>
      <c r="R157" s="255">
        <f>(1/8)/0.001353831438675/O157</f>
        <v>7.8882089938670452</v>
      </c>
      <c r="S157" s="177">
        <f>(1/5)/0.001353831438675/(254/H157)</f>
        <v>10.06184880551041</v>
      </c>
      <c r="T157" s="231">
        <f>((J157^2/(Q157*(1/5/N157)))+J157)/308.4/2</f>
        <v>9.0476637815547409</v>
      </c>
      <c r="U157" s="207">
        <f>(E157*0.7)/254/2</f>
        <v>6.3275590551181091</v>
      </c>
      <c r="V157" s="177">
        <f>U157*10/14</f>
        <v>4.5196850393700778</v>
      </c>
      <c r="W157" s="177">
        <f>U157/2</f>
        <v>3.1637795275590546</v>
      </c>
      <c r="X157" s="210">
        <f>((SQRT($L157^2*$M157^2)/$N$396)+($Q157/$Q$396))*(100/72.5)</f>
        <v>11.620966327890191</v>
      </c>
      <c r="Y157" s="186">
        <f>(($Q157/$Q$396)-($T157/$T$396))*(100/2.6125)</f>
        <v>5.1017947808138402</v>
      </c>
      <c r="Z157" s="53">
        <f>((SQRT($L157^2*$M157^2)/$N$396)-($T157/$T$396))*(100/63.923)</f>
        <v>10.460128501819534</v>
      </c>
      <c r="AA157" s="53">
        <f>((SQRT($L157^2*$M157^2)/$N$396)+($Q157/$Q$396)-($T157/$T$396))*(100/64.8571)</f>
        <v>11.752693936814357</v>
      </c>
      <c r="AB157" s="53">
        <f>((2*SQRT($L157^2*$M157^2)/$N$396)+($Q157/$Q$396)-($T157/$T$396))*(100/136.423)</f>
        <v>11.077038717766424</v>
      </c>
    </row>
    <row r="158" spans="2:37" ht="12.75" customHeight="1" x14ac:dyDescent="0.3">
      <c r="B158" s="48" t="s">
        <v>30</v>
      </c>
      <c r="C158" s="56" t="s">
        <v>485</v>
      </c>
      <c r="D158" s="49">
        <v>699</v>
      </c>
      <c r="E158" s="50">
        <v>4592</v>
      </c>
      <c r="F158" s="57">
        <v>3448</v>
      </c>
      <c r="G158" s="53">
        <f>E158*F158/1000000</f>
        <v>15.833216</v>
      </c>
      <c r="H158" s="52">
        <v>17.3</v>
      </c>
      <c r="I158" s="58">
        <v>13</v>
      </c>
      <c r="J158" s="53">
        <f>SQRT((H158*H158)+(I158*I158))</f>
        <v>21.640009242142206</v>
      </c>
      <c r="K158" s="215">
        <f>((E158/H158)+(F158/I158))/2</f>
        <v>265.33214762116495</v>
      </c>
      <c r="L158" s="223">
        <f>E158/360</f>
        <v>12.755555555555556</v>
      </c>
      <c r="M158" s="250">
        <f>F158/360</f>
        <v>9.5777777777777775</v>
      </c>
      <c r="N158" s="261">
        <f>25.4*L158/H158</f>
        <v>18.727809890815671</v>
      </c>
      <c r="O158" s="250">
        <f>25.4*(L158/H158)*(5/8)</f>
        <v>11.704881181759795</v>
      </c>
      <c r="P158" s="186">
        <f>254/H158</f>
        <v>14.682080924855491</v>
      </c>
      <c r="Q158" s="202">
        <f>(1/5)/0.001353831438675/N158</f>
        <v>7.888208993867047</v>
      </c>
      <c r="R158" s="255">
        <f>(1/8)/0.001353831438675/O158</f>
        <v>7.8882089938670452</v>
      </c>
      <c r="S158" s="177">
        <f>(1/5)/0.001353831438675/(254/H158)</f>
        <v>10.06184880551041</v>
      </c>
      <c r="T158" s="231">
        <f>((J158^2/(Q158*(1/5/N158)))+J158)/308.4/2</f>
        <v>9.0476637815547409</v>
      </c>
      <c r="U158" s="207">
        <f>(E158*0.7)/254/2</f>
        <v>6.3275590551181091</v>
      </c>
      <c r="V158" s="177">
        <f>U158*10/14</f>
        <v>4.5196850393700778</v>
      </c>
      <c r="W158" s="177">
        <f>U158/2</f>
        <v>3.1637795275590546</v>
      </c>
      <c r="X158" s="210">
        <f>((SQRT($L158^2*$M158^2)/$N$396)+($Q158/$Q$396))*(100/72.5)</f>
        <v>11.620966327890191</v>
      </c>
      <c r="Y158" s="186">
        <f>(($Q158/$Q$396)-($T158/$T$396))*(100/2.6125)</f>
        <v>5.1017947808138402</v>
      </c>
      <c r="Z158" s="53">
        <f>((SQRT($L158^2*$M158^2)/$N$396)-($T158/$T$396))*(100/63.923)</f>
        <v>10.460128501819534</v>
      </c>
      <c r="AA158" s="53">
        <f>((SQRT($L158^2*$M158^2)/$N$396)+($Q158/$Q$396)-($T158/$T$396))*(100/64.8571)</f>
        <v>11.752693936814357</v>
      </c>
      <c r="AB158" s="53">
        <f>((2*SQRT($L158^2*$M158^2)/$N$396)+($Q158/$Q$396)-($T158/$T$396))*(100/136.423)</f>
        <v>11.077038717766424</v>
      </c>
    </row>
    <row r="159" spans="2:37" ht="12.75" customHeight="1" x14ac:dyDescent="0.3">
      <c r="B159" s="48" t="s">
        <v>21</v>
      </c>
      <c r="C159" s="59" t="s">
        <v>307</v>
      </c>
      <c r="D159" s="49">
        <v>799</v>
      </c>
      <c r="E159" s="50">
        <v>4752</v>
      </c>
      <c r="F159" s="57">
        <v>3168</v>
      </c>
      <c r="G159" s="53">
        <f>E159*F159/1000000</f>
        <v>15.054335999999999</v>
      </c>
      <c r="H159" s="52">
        <v>22.3</v>
      </c>
      <c r="I159" s="58">
        <v>14.9</v>
      </c>
      <c r="J159" s="53">
        <f>SQRT((H159*H159)+(I159*I159))</f>
        <v>26.819768828235638</v>
      </c>
      <c r="K159" s="215">
        <f>((E159/H159)+(F159/I159))/2</f>
        <v>212.85581003400847</v>
      </c>
      <c r="L159" s="223">
        <f>E159/360</f>
        <v>13.2</v>
      </c>
      <c r="M159" s="250">
        <f>F159/360</f>
        <v>8.8000000000000007</v>
      </c>
      <c r="N159" s="261">
        <f>25.4*L159/H159</f>
        <v>15.034977578475335</v>
      </c>
      <c r="O159" s="250">
        <f>25.4*(L159/H159)*(5/8)</f>
        <v>9.3968609865470825</v>
      </c>
      <c r="P159" s="186">
        <f>254/H159</f>
        <v>11.390134529147982</v>
      </c>
      <c r="Q159" s="202">
        <f>(1/5)/0.001353831438675/N159</f>
        <v>9.8256799948713507</v>
      </c>
      <c r="R159" s="255">
        <f>(1/8)/0.001353831438675/O159</f>
        <v>9.8256799948713525</v>
      </c>
      <c r="S159" s="177">
        <f>(1/5)/0.001353831438675/(254/H159)</f>
        <v>12.969897593230183</v>
      </c>
      <c r="T159" s="231">
        <f>((J159^2/(Q159*(1/5/N159)))+J159)/308.4/2</f>
        <v>8.9657625336062967</v>
      </c>
      <c r="U159" s="207">
        <f>(E159*0.7)/254/2</f>
        <v>6.5480314960629915</v>
      </c>
      <c r="V159" s="177">
        <f>U159*10/14</f>
        <v>4.6771653543307083</v>
      </c>
      <c r="W159" s="177">
        <f>U159/2</f>
        <v>3.2740157480314958</v>
      </c>
      <c r="X159" s="210">
        <f>((SQRT($L159^2*$M159^2)/$N$396)+($Q159/$Q$396))*(100/72.5)</f>
        <v>11.429918635044654</v>
      </c>
      <c r="Y159" s="186">
        <f>(($Q159/$Q$396)-($T159/$T$396))*(100/2.6125)</f>
        <v>14.18008216083194</v>
      </c>
      <c r="Z159" s="53">
        <f>((SQRT($L159^2*$M159^2)/$N$396)-($T159/$T$396))*(100/63.923)</f>
        <v>9.8951571506227616</v>
      </c>
      <c r="AA159" s="53">
        <f>((SQRT($L159^2*$M159^2)/$N$396)+($Q159/$Q$396)-($T159/$T$396))*(100/64.8571)</f>
        <v>11.550336788302047</v>
      </c>
      <c r="AB159" s="53">
        <f>((2*SQRT($L159^2*$M159^2)/$N$396)+($Q159/$Q$396)-($T159/$T$396))*(100/136.423)</f>
        <v>10.710783603791119</v>
      </c>
    </row>
    <row r="160" spans="2:37" ht="12.75" customHeight="1" x14ac:dyDescent="0.3">
      <c r="B160" s="48" t="s">
        <v>21</v>
      </c>
      <c r="C160" s="59" t="s">
        <v>284</v>
      </c>
      <c r="D160" s="49">
        <v>1299</v>
      </c>
      <c r="E160" s="50">
        <v>4752</v>
      </c>
      <c r="F160" s="57">
        <v>3168</v>
      </c>
      <c r="G160" s="53">
        <f>E160*F160/1000000</f>
        <v>15.054335999999999</v>
      </c>
      <c r="H160" s="52">
        <v>22.3</v>
      </c>
      <c r="I160" s="58">
        <v>14.9</v>
      </c>
      <c r="J160" s="53">
        <f>SQRT((H160*H160)+(I160*I160))</f>
        <v>26.819768828235638</v>
      </c>
      <c r="K160" s="215">
        <f>((E160/H160)+(F160/I160))/2</f>
        <v>212.85581003400847</v>
      </c>
      <c r="L160" s="223">
        <f>E160/360</f>
        <v>13.2</v>
      </c>
      <c r="M160" s="250">
        <f>F160/360</f>
        <v>8.8000000000000007</v>
      </c>
      <c r="N160" s="261">
        <f>25.4*L160/H160</f>
        <v>15.034977578475335</v>
      </c>
      <c r="O160" s="250">
        <f>25.4*(L160/H160)*(5/8)</f>
        <v>9.3968609865470825</v>
      </c>
      <c r="P160" s="186">
        <f>254/H160</f>
        <v>11.390134529147982</v>
      </c>
      <c r="Q160" s="202">
        <f>(1/5)/0.001353831438675/N160</f>
        <v>9.8256799948713507</v>
      </c>
      <c r="R160" s="255">
        <f>(1/8)/0.001353831438675/O160</f>
        <v>9.8256799948713525</v>
      </c>
      <c r="S160" s="177">
        <f>(1/5)/0.001353831438675/(254/H160)</f>
        <v>12.969897593230183</v>
      </c>
      <c r="T160" s="231">
        <f>((J160^2/(Q160*(1/5/N160)))+J160)/308.4/2</f>
        <v>8.9657625336062967</v>
      </c>
      <c r="U160" s="207">
        <f>(E160*0.7)/254/2</f>
        <v>6.5480314960629915</v>
      </c>
      <c r="V160" s="177">
        <f>U160*10/14</f>
        <v>4.6771653543307083</v>
      </c>
      <c r="W160" s="177">
        <f>U160/2</f>
        <v>3.2740157480314958</v>
      </c>
      <c r="X160" s="210">
        <f>((SQRT($L160^2*$M160^2)/$N$396)+($Q160/$Q$396))*(100/72.5)</f>
        <v>11.429918635044654</v>
      </c>
      <c r="Y160" s="186">
        <f>(($Q160/$Q$396)-($T160/$T$396))*(100/2.6125)</f>
        <v>14.18008216083194</v>
      </c>
      <c r="Z160" s="53">
        <f>((SQRT($L160^2*$M160^2)/$N$396)-($T160/$T$396))*(100/63.923)</f>
        <v>9.8951571506227616</v>
      </c>
      <c r="AA160" s="53">
        <f>((SQRT($L160^2*$M160^2)/$N$396)+($Q160/$Q$396)-($T160/$T$396))*(100/64.8571)</f>
        <v>11.550336788302047</v>
      </c>
      <c r="AB160" s="53">
        <f>((2*SQRT($L160^2*$M160^2)/$N$396)+($Q160/$Q$396)-($T160/$T$396))*(100/136.423)</f>
        <v>10.710783603791119</v>
      </c>
    </row>
    <row r="161" spans="2:30" ht="12.75" customHeight="1" x14ac:dyDescent="0.3">
      <c r="B161" s="48" t="s">
        <v>164</v>
      </c>
      <c r="C161" s="59" t="s">
        <v>358</v>
      </c>
      <c r="D161" s="49">
        <v>1150</v>
      </c>
      <c r="E161" s="50">
        <v>4672</v>
      </c>
      <c r="F161" s="57">
        <v>3104</v>
      </c>
      <c r="G161" s="53">
        <f>E161*F161/1000000</f>
        <v>14.501887999999999</v>
      </c>
      <c r="H161" s="52">
        <v>23.4</v>
      </c>
      <c r="I161" s="58">
        <v>15.6</v>
      </c>
      <c r="J161" s="53">
        <f>SQRT((H161*H161)+(I161*I161))</f>
        <v>28.123299948619117</v>
      </c>
      <c r="K161" s="215">
        <f>((E161/H161)+(F161/I161))/2</f>
        <v>199.31623931623932</v>
      </c>
      <c r="L161" s="223">
        <f>E161/360</f>
        <v>12.977777777777778</v>
      </c>
      <c r="M161" s="250">
        <f>F161/360</f>
        <v>8.6222222222222218</v>
      </c>
      <c r="N161" s="261">
        <f>25.4*L161/H161</f>
        <v>14.08698955365622</v>
      </c>
      <c r="O161" s="250">
        <f>25.4*(L161/H161)*(5/8)</f>
        <v>8.8043684710351382</v>
      </c>
      <c r="P161" s="186">
        <f>254/H161</f>
        <v>10.854700854700855</v>
      </c>
      <c r="Q161" s="202">
        <f>(1/5)/0.001353831438675/N161</f>
        <v>10.486901963934656</v>
      </c>
      <c r="R161" s="255">
        <f>(1/8)/0.001353831438675/O161</f>
        <v>10.486901963934654</v>
      </c>
      <c r="S161" s="177">
        <f>(1/5)/0.001353831438675/(254/H161)</f>
        <v>13.609668326528531</v>
      </c>
      <c r="T161" s="231">
        <f>((J161^2/(Q161*(1/5/N161)))+J161)/308.4/2</f>
        <v>8.6580944330173626</v>
      </c>
      <c r="U161" s="207">
        <f>(E161*0.7)/254/2</f>
        <v>6.4377952755905508</v>
      </c>
      <c r="V161" s="177">
        <f>U161*10/14</f>
        <v>4.5984251968503935</v>
      </c>
      <c r="W161" s="177">
        <f>U161/2</f>
        <v>3.2188976377952754</v>
      </c>
      <c r="X161" s="210">
        <f>((SQRT($L161^2*$M161^2)/$N$396)+($Q161/$Q$396))*(100/72.5)</f>
        <v>11.177714101297182</v>
      </c>
      <c r="Y161" s="186">
        <f>(($Q161/$Q$396)-($T161/$T$396))*(100/2.6125)</f>
        <v>18.228283486134021</v>
      </c>
      <c r="Z161" s="53">
        <f>((SQRT($L161^2*$M161^2)/$N$396)-($T161/$T$396))*(100/63.923)</f>
        <v>9.5290721555434352</v>
      </c>
      <c r="AA161" s="53">
        <f>((SQRT($L161^2*$M161^2)/$N$396)+($Q161/$Q$396)-($T161/$T$396))*(100/64.8571)</f>
        <v>11.310500641798457</v>
      </c>
      <c r="AB161" s="53">
        <f>((2*SQRT($L161^2*$M161^2)/$N$396)+($Q161/$Q$396)-($T161/$T$396))*(100/136.423)</f>
        <v>10.405218707570194</v>
      </c>
    </row>
    <row r="162" spans="2:30" ht="12.75" customHeight="1" x14ac:dyDescent="0.3">
      <c r="B162" s="48" t="s">
        <v>164</v>
      </c>
      <c r="C162" s="59" t="s">
        <v>257</v>
      </c>
      <c r="D162" s="49">
        <v>849</v>
      </c>
      <c r="E162" s="50">
        <v>4672</v>
      </c>
      <c r="F162" s="57">
        <v>3104</v>
      </c>
      <c r="G162" s="53">
        <f>E162*F162/1000000</f>
        <v>14.501887999999999</v>
      </c>
      <c r="H162" s="52">
        <v>23.4</v>
      </c>
      <c r="I162" s="58">
        <v>15.6</v>
      </c>
      <c r="J162" s="53">
        <f>SQRT((H162*H162)+(I162*I162))</f>
        <v>28.123299948619117</v>
      </c>
      <c r="K162" s="215">
        <f>((E162/H162)+(F162/I162))/2</f>
        <v>199.31623931623932</v>
      </c>
      <c r="L162" s="223">
        <f>E162/360</f>
        <v>12.977777777777778</v>
      </c>
      <c r="M162" s="250">
        <f>F162/360</f>
        <v>8.6222222222222218</v>
      </c>
      <c r="N162" s="261">
        <f>25.4*L162/H162</f>
        <v>14.08698955365622</v>
      </c>
      <c r="O162" s="250">
        <f>25.4*(L162/H162)*(5/8)</f>
        <v>8.8043684710351382</v>
      </c>
      <c r="P162" s="186">
        <f>254/H162</f>
        <v>10.854700854700855</v>
      </c>
      <c r="Q162" s="202">
        <f>(1/5)/0.001353831438675/N162</f>
        <v>10.486901963934656</v>
      </c>
      <c r="R162" s="255">
        <f>(1/8)/0.001353831438675/O162</f>
        <v>10.486901963934654</v>
      </c>
      <c r="S162" s="177">
        <f>(1/5)/0.001353831438675/(254/H162)</f>
        <v>13.609668326528531</v>
      </c>
      <c r="T162" s="231">
        <f>((J162^2/(Q162*(1/5/N162)))+J162)/308.4/2</f>
        <v>8.6580944330173626</v>
      </c>
      <c r="U162" s="207">
        <f>(E162*0.7)/254/2</f>
        <v>6.4377952755905508</v>
      </c>
      <c r="V162" s="177">
        <f>U162*10/14</f>
        <v>4.5984251968503935</v>
      </c>
      <c r="W162" s="177">
        <f>U162/2</f>
        <v>3.2188976377952754</v>
      </c>
      <c r="X162" s="210">
        <f>((SQRT($L162^2*$M162^2)/$N$396)+($Q162/$Q$396))*(100/72.5)</f>
        <v>11.177714101297182</v>
      </c>
      <c r="Y162" s="186">
        <f>(($Q162/$Q$396)-($T162/$T$396))*(100/2.6125)</f>
        <v>18.228283486134021</v>
      </c>
      <c r="Z162" s="53">
        <f>((SQRT($L162^2*$M162^2)/$N$396)-($T162/$T$396))*(100/63.923)</f>
        <v>9.5290721555434352</v>
      </c>
      <c r="AA162" s="53">
        <f>((SQRT($L162^2*$M162^2)/$N$396)+($Q162/$Q$396)-($T162/$T$396))*(100/64.8571)</f>
        <v>11.310500641798457</v>
      </c>
      <c r="AB162" s="53">
        <f>((2*SQRT($L162^2*$M162^2)/$N$396)+($Q162/$Q$396)-($T162/$T$396))*(100/136.423)</f>
        <v>10.405218707570194</v>
      </c>
    </row>
    <row r="163" spans="2:30" ht="12.75" customHeight="1" x14ac:dyDescent="0.3">
      <c r="B163" s="48" t="s">
        <v>263</v>
      </c>
      <c r="C163" s="56" t="s">
        <v>264</v>
      </c>
      <c r="D163" s="49">
        <v>849</v>
      </c>
      <c r="E163" s="50">
        <v>4672</v>
      </c>
      <c r="F163" s="57">
        <v>3104</v>
      </c>
      <c r="G163" s="53">
        <f>E163*F163/1000000</f>
        <v>14.501887999999999</v>
      </c>
      <c r="H163" s="52">
        <v>23.4</v>
      </c>
      <c r="I163" s="58">
        <v>15.6</v>
      </c>
      <c r="J163" s="53">
        <f>SQRT((H163*H163)+(I163*I163))</f>
        <v>28.123299948619117</v>
      </c>
      <c r="K163" s="215">
        <f>((E163/H163)+(F163/I163))/2</f>
        <v>199.31623931623932</v>
      </c>
      <c r="L163" s="223">
        <f>E163/360</f>
        <v>12.977777777777778</v>
      </c>
      <c r="M163" s="250">
        <f>F163/360</f>
        <v>8.6222222222222218</v>
      </c>
      <c r="N163" s="261">
        <f>25.4*L163/H163</f>
        <v>14.08698955365622</v>
      </c>
      <c r="O163" s="250">
        <f>25.4*(L163/H163)*(5/8)</f>
        <v>8.8043684710351382</v>
      </c>
      <c r="P163" s="186">
        <f>254/H163</f>
        <v>10.854700854700855</v>
      </c>
      <c r="Q163" s="202">
        <f>(1/5)/0.001353831438675/N163</f>
        <v>10.486901963934656</v>
      </c>
      <c r="R163" s="255">
        <f>(1/8)/0.001353831438675/O163</f>
        <v>10.486901963934654</v>
      </c>
      <c r="S163" s="177">
        <f>(1/5)/0.001353831438675/(254/H163)</f>
        <v>13.609668326528531</v>
      </c>
      <c r="T163" s="231">
        <f>((J163^2/(Q163*(1/5/N163)))+J163)/308.4/2</f>
        <v>8.6580944330173626</v>
      </c>
      <c r="U163" s="207">
        <f>(E163*0.7)/254/2</f>
        <v>6.4377952755905508</v>
      </c>
      <c r="V163" s="177">
        <f>U163*10/14</f>
        <v>4.5984251968503935</v>
      </c>
      <c r="W163" s="177">
        <f>U163/2</f>
        <v>3.2188976377952754</v>
      </c>
      <c r="X163" s="210">
        <f>((SQRT($L163^2*$M163^2)/$N$396)+($Q163/$Q$396))*(100/72.5)</f>
        <v>11.177714101297182</v>
      </c>
      <c r="Y163" s="186">
        <f>(($Q163/$Q$396)-($T163/$T$396))*(100/2.6125)</f>
        <v>18.228283486134021</v>
      </c>
      <c r="Z163" s="53">
        <f>((SQRT($L163^2*$M163^2)/$N$396)-($T163/$T$396))*(100/63.923)</f>
        <v>9.5290721555434352</v>
      </c>
      <c r="AA163" s="53">
        <f>((SQRT($L163^2*$M163^2)/$N$396)+($Q163/$Q$396)-($T163/$T$396))*(100/64.8571)</f>
        <v>11.310500641798457</v>
      </c>
      <c r="AB163" s="53">
        <f>((2*SQRT($L163^2*$M163^2)/$N$396)+($Q163/$Q$396)-($T163/$T$396))*(100/136.423)</f>
        <v>10.405218707570194</v>
      </c>
    </row>
    <row r="164" spans="2:30" ht="12.75" customHeight="1" x14ac:dyDescent="0.3">
      <c r="B164" s="48" t="s">
        <v>21</v>
      </c>
      <c r="C164" s="56" t="s">
        <v>114</v>
      </c>
      <c r="D164" s="49">
        <v>2899</v>
      </c>
      <c r="E164" s="50">
        <v>4368</v>
      </c>
      <c r="F164" s="57">
        <v>2912</v>
      </c>
      <c r="G164" s="53">
        <f>E164*F164/1000000</f>
        <v>12.719616</v>
      </c>
      <c r="H164" s="52">
        <v>35.799999999999997</v>
      </c>
      <c r="I164" s="58">
        <v>23.9</v>
      </c>
      <c r="J164" s="53">
        <f>SQRT((H164*H164)+(I164*I164))</f>
        <v>43.044744162324861</v>
      </c>
      <c r="K164" s="215">
        <f>((E164/H164)+(F164/I164))/2</f>
        <v>121.92608868422899</v>
      </c>
      <c r="L164" s="223">
        <f>E164/360</f>
        <v>12.133333333333333</v>
      </c>
      <c r="M164" s="250">
        <f>F164/360</f>
        <v>8.0888888888888886</v>
      </c>
      <c r="N164" s="261">
        <f>25.4*L164/H164</f>
        <v>8.608566108007448</v>
      </c>
      <c r="O164" s="250">
        <f>25.4*(L164/H164)*(5/8)</f>
        <v>5.3803538175046564</v>
      </c>
      <c r="P164" s="186">
        <f>254/H164</f>
        <v>7.094972067039107</v>
      </c>
      <c r="Q164" s="202">
        <f>(1/5)/0.001353831438675/N164</f>
        <v>17.160683505555138</v>
      </c>
      <c r="R164" s="255">
        <f>(1/8)/0.001353831438675/O164</f>
        <v>17.160683505555131</v>
      </c>
      <c r="S164" s="177">
        <f>(1/5)/0.001353831438675/(254/H164)</f>
        <v>20.821629320073562</v>
      </c>
      <c r="T164" s="231">
        <f>((J164^2/(Q164*(1/5/N164)))+J164)/308.4/2</f>
        <v>7.6044208054603066</v>
      </c>
      <c r="U164" s="207">
        <f>(E164*0.7)/254/2</f>
        <v>6.0188976377952752</v>
      </c>
      <c r="V164" s="177">
        <f>U164*10/14</f>
        <v>4.2992125984251972</v>
      </c>
      <c r="W164" s="177">
        <f>U164/2</f>
        <v>3.0094488188976376</v>
      </c>
      <c r="X164" s="210">
        <f>((SQRT($L164^2*$M164^2)/$N$396)+($Q164/$Q$396))*(100/72.5)</f>
        <v>11.107232645363807</v>
      </c>
      <c r="Y164" s="186">
        <f>(($Q164/$Q$396)-($T164/$T$396))*(100/2.6125)</f>
        <v>52.119518034124923</v>
      </c>
      <c r="Z164" s="53">
        <f>((SQRT($L164^2*$M164^2)/$N$396)-($T164/$T$396))*(100/63.923)</f>
        <v>8.3565122554433913</v>
      </c>
      <c r="AA164" s="53">
        <f>((SQRT($L164^2*$M164^2)/$N$396)+($Q164/$Q$396)-($T164/$T$396))*(100/64.8571)</f>
        <v>11.375855076450652</v>
      </c>
      <c r="AB164" s="53">
        <f>((2*SQRT($L164^2*$M164^2)/$N$396)+($Q164/$Q$396)-($T164/$T$396))*(100/136.423)</f>
        <v>9.8183422127763187</v>
      </c>
    </row>
    <row r="165" spans="2:30" ht="12.75" customHeight="1" x14ac:dyDescent="0.3">
      <c r="B165" s="48" t="s">
        <v>14</v>
      </c>
      <c r="C165" s="56" t="s">
        <v>385</v>
      </c>
      <c r="D165" s="49">
        <v>699</v>
      </c>
      <c r="E165" s="50">
        <v>4608</v>
      </c>
      <c r="F165" s="57">
        <v>3072</v>
      </c>
      <c r="G165" s="53">
        <f>E165*F165/1000000</f>
        <v>14.155775999999999</v>
      </c>
      <c r="H165" s="52">
        <v>23.1</v>
      </c>
      <c r="I165" s="58">
        <v>15.4</v>
      </c>
      <c r="J165" s="53">
        <f>SQRT((H165*H165)+(I165*I165))</f>
        <v>27.762744821072719</v>
      </c>
      <c r="K165" s="215">
        <f>((E165/H165)+(F165/I165))/2</f>
        <v>199.48051948051949</v>
      </c>
      <c r="L165" s="223">
        <f>E165/360</f>
        <v>12.8</v>
      </c>
      <c r="M165" s="250">
        <f>F165/360</f>
        <v>8.5333333333333332</v>
      </c>
      <c r="N165" s="261">
        <f>25.4*L165/H165</f>
        <v>14.074458874458873</v>
      </c>
      <c r="O165" s="250">
        <f>25.4*(L165/H165)*(5/8)</f>
        <v>8.7965367965367953</v>
      </c>
      <c r="P165" s="186">
        <f>254/H165</f>
        <v>10.995670995670995</v>
      </c>
      <c r="Q165" s="202">
        <f>(1/5)/0.001353831438675/N165</f>
        <v>10.496238593176052</v>
      </c>
      <c r="R165" s="255">
        <f>(1/8)/0.001353831438675/O165</f>
        <v>10.496238593176052</v>
      </c>
      <c r="S165" s="177">
        <f>(1/5)/0.001353831438675/(254/H165)</f>
        <v>13.435185399265347</v>
      </c>
      <c r="T165" s="231">
        <f>((J165^2/(Q165*(1/5/N165)))+J165)/308.4/2</f>
        <v>8.4231671570212612</v>
      </c>
      <c r="U165" s="207">
        <f>(E165*0.7)/254/2</f>
        <v>6.3496062992125983</v>
      </c>
      <c r="V165" s="177">
        <f>U165*10/14</f>
        <v>4.5354330708661417</v>
      </c>
      <c r="W165" s="177">
        <f>U165/2</f>
        <v>3.1748031496062992</v>
      </c>
      <c r="X165" s="210">
        <f>((SQRT($L165^2*$M165^2)/$N$396)+($Q165/$Q$396))*(100/72.5)</f>
        <v>10.953432160944185</v>
      </c>
      <c r="Y165" s="186">
        <f>(($Q165/$Q$396)-($T165/$T$396))*(100/2.6125)</f>
        <v>19.068534878076772</v>
      </c>
      <c r="Z165" s="53">
        <f>((SQRT($L165^2*$M165^2)/$N$396)-($T165/$T$396))*(100/63.923)</f>
        <v>9.3055710052891634</v>
      </c>
      <c r="AA165" s="53">
        <f>((SQRT($L165^2*$M165^2)/$N$396)+($Q165/$Q$396)-($T165/$T$396))*(100/64.8571)</f>
        <v>11.091926669620813</v>
      </c>
      <c r="AB165" s="53">
        <f>((2*SQRT($L165^2*$M165^2)/$N$396)+($Q165/$Q$396)-($T165/$T$396))*(100/136.423)</f>
        <v>10.181302617883734</v>
      </c>
    </row>
    <row r="166" spans="2:30" ht="12.75" customHeight="1" x14ac:dyDescent="0.3">
      <c r="B166" s="48" t="s">
        <v>23</v>
      </c>
      <c r="C166" s="59" t="s">
        <v>382</v>
      </c>
      <c r="D166" s="49">
        <v>999</v>
      </c>
      <c r="E166" s="50">
        <v>4592</v>
      </c>
      <c r="F166" s="57">
        <v>3056</v>
      </c>
      <c r="G166" s="53">
        <f>E166*F166/1000000</f>
        <v>14.033151999999999</v>
      </c>
      <c r="H166" s="52">
        <v>23.5</v>
      </c>
      <c r="I166" s="58">
        <v>15.7</v>
      </c>
      <c r="J166" s="53">
        <f>SQRT((H166*H166)+(I166*I166))</f>
        <v>28.261988606607286</v>
      </c>
      <c r="K166" s="215">
        <f>((E166/H166)+(F166/I166))/2</f>
        <v>195.02696842390569</v>
      </c>
      <c r="L166" s="223">
        <f>E166/360</f>
        <v>12.755555555555556</v>
      </c>
      <c r="M166" s="250">
        <f>F166/360</f>
        <v>8.4888888888888889</v>
      </c>
      <c r="N166" s="261">
        <f>25.4*L166/H166</f>
        <v>13.786855791962177</v>
      </c>
      <c r="O166" s="250">
        <f>25.4*(L166/H166)*(5/8)</f>
        <v>8.6167848699763603</v>
      </c>
      <c r="P166" s="186">
        <f>254/H166</f>
        <v>10.808510638297872</v>
      </c>
      <c r="Q166" s="202">
        <f>(1/5)/0.001353831438675/N166</f>
        <v>10.7151971882009</v>
      </c>
      <c r="R166" s="255">
        <f>(1/8)/0.001353831438675/O166</f>
        <v>10.715197188200898</v>
      </c>
      <c r="S166" s="177">
        <f>(1/5)/0.001353831438675/(254/H166)</f>
        <v>13.667829302282929</v>
      </c>
      <c r="T166" s="231">
        <f>((J166^2/(Q166*(1/5/N166)))+J166)/308.4/2</f>
        <v>8.3768012409484651</v>
      </c>
      <c r="U166" s="207">
        <f>(E166*0.7)/254/2</f>
        <v>6.3275590551181091</v>
      </c>
      <c r="V166" s="177">
        <f>U166*10/14</f>
        <v>4.5196850393700778</v>
      </c>
      <c r="W166" s="177">
        <f>U166/2</f>
        <v>3.1637795275590546</v>
      </c>
      <c r="X166" s="210">
        <f>((SQRT($L166^2*$M166^2)/$N$396)+($Q166/$Q$396))*(100/72.5)</f>
        <v>10.909267170277781</v>
      </c>
      <c r="Y166" s="186">
        <f>(($Q166/$Q$396)-($T166/$T$396))*(100/2.6125)</f>
        <v>20.220526109297609</v>
      </c>
      <c r="Z166" s="53">
        <f>((SQRT($L166^2*$M166^2)/$N$396)-($T166/$T$396))*(100/63.923)</f>
        <v>9.221269801965752</v>
      </c>
      <c r="AA166" s="53">
        <f>((SQRT($L166^2*$M166^2)/$N$396)+($Q166/$Q$396)-($T166/$T$396))*(100/64.8571)</f>
        <v>11.048899995966021</v>
      </c>
      <c r="AB166" s="53">
        <f>((2*SQRT($L166^2*$M166^2)/$N$396)+($Q166/$Q$396)-($T166/$T$396))*(100/136.423)</f>
        <v>10.118331215383007</v>
      </c>
    </row>
    <row r="167" spans="2:30" ht="12.75" customHeight="1" x14ac:dyDescent="0.3">
      <c r="B167" s="48" t="s">
        <v>23</v>
      </c>
      <c r="C167" s="56" t="s">
        <v>389</v>
      </c>
      <c r="D167" s="49">
        <v>950</v>
      </c>
      <c r="E167" s="50">
        <v>4592</v>
      </c>
      <c r="F167" s="57">
        <v>3056</v>
      </c>
      <c r="G167" s="53">
        <f>E167*F167/1000000</f>
        <v>14.033151999999999</v>
      </c>
      <c r="H167" s="52">
        <v>23.4</v>
      </c>
      <c r="I167" s="58">
        <v>15.6</v>
      </c>
      <c r="J167" s="53">
        <f>SQRT((H167*H167)+(I167*I167))</f>
        <v>28.123299948619117</v>
      </c>
      <c r="K167" s="215">
        <f>((E167/H167)+(F167/I167))/2</f>
        <v>196.0683760683761</v>
      </c>
      <c r="L167" s="223">
        <f>E167/360</f>
        <v>12.755555555555556</v>
      </c>
      <c r="M167" s="250">
        <f>F167/360</f>
        <v>8.4888888888888889</v>
      </c>
      <c r="N167" s="261">
        <f>25.4*L167/H167</f>
        <v>13.845773979107314</v>
      </c>
      <c r="O167" s="250">
        <f>25.4*(L167/H167)*(5/8)</f>
        <v>8.653608736942072</v>
      </c>
      <c r="P167" s="186">
        <f>254/H167</f>
        <v>10.854700854700855</v>
      </c>
      <c r="Q167" s="202">
        <f>(1/5)/0.001353831438675/N167</f>
        <v>10.669600604421323</v>
      </c>
      <c r="R167" s="255">
        <f>(1/8)/0.001353831438675/O167</f>
        <v>10.669600604421319</v>
      </c>
      <c r="S167" s="177">
        <f>(1/5)/0.001353831438675/(254/H167)</f>
        <v>13.609668326528531</v>
      </c>
      <c r="T167" s="231">
        <f>((J167^2/(Q167*(1/5/N167)))+J167)/308.4/2</f>
        <v>8.3656710839840294</v>
      </c>
      <c r="U167" s="207">
        <f>(E167*0.7)/254/2</f>
        <v>6.3275590551181091</v>
      </c>
      <c r="V167" s="177">
        <f>U167*10/14</f>
        <v>4.5196850393700778</v>
      </c>
      <c r="W167" s="177">
        <f>U167/2</f>
        <v>3.1637795275590546</v>
      </c>
      <c r="X167" s="210">
        <f>((SQRT($L167^2*$M167^2)/$N$396)+($Q167/$Q$396))*(100/72.5)</f>
        <v>10.901804315846244</v>
      </c>
      <c r="Y167" s="186">
        <f>(($Q167/$Q$396)-($T167/$T$396))*(100/2.6125)</f>
        <v>20.051222438798582</v>
      </c>
      <c r="Z167" s="53">
        <f>((SQRT($L167^2*$M167^2)/$N$396)-($T167/$T$396))*(100/63.923)</f>
        <v>9.2228146466555785</v>
      </c>
      <c r="AA167" s="53">
        <f>((SQRT($L167^2*$M167^2)/$N$396)+($Q167/$Q$396)-($T167/$T$396))*(100/64.8571)</f>
        <v>11.042080297903995</v>
      </c>
      <c r="AB167" s="53">
        <f>((2*SQRT($L167^2*$M167^2)/$N$396)+($Q167/$Q$396)-($T167/$T$396))*(100/136.423)</f>
        <v>10.115089050651408</v>
      </c>
    </row>
    <row r="168" spans="2:30" ht="12.75" customHeight="1" x14ac:dyDescent="0.3">
      <c r="B168" s="48" t="s">
        <v>23</v>
      </c>
      <c r="C168" s="56" t="s">
        <v>376</v>
      </c>
      <c r="D168" s="49">
        <v>650</v>
      </c>
      <c r="E168" s="50">
        <v>4592</v>
      </c>
      <c r="F168" s="57">
        <v>3056</v>
      </c>
      <c r="G168" s="53">
        <f>E168*F168/1000000</f>
        <v>14.033151999999999</v>
      </c>
      <c r="H168" s="52">
        <v>23.4</v>
      </c>
      <c r="I168" s="58">
        <v>15.6</v>
      </c>
      <c r="J168" s="53">
        <f>SQRT((H168*H168)+(I168*I168))</f>
        <v>28.123299948619117</v>
      </c>
      <c r="K168" s="215">
        <f>((E168/H168)+(F168/I168))/2</f>
        <v>196.0683760683761</v>
      </c>
      <c r="L168" s="223">
        <f>E168/360</f>
        <v>12.755555555555556</v>
      </c>
      <c r="M168" s="250">
        <f>F168/360</f>
        <v>8.4888888888888889</v>
      </c>
      <c r="N168" s="261">
        <f>25.4*L168/H168</f>
        <v>13.845773979107314</v>
      </c>
      <c r="O168" s="250">
        <f>25.4*(L168/H168)*(5/8)</f>
        <v>8.653608736942072</v>
      </c>
      <c r="P168" s="186">
        <f>254/H168</f>
        <v>10.854700854700855</v>
      </c>
      <c r="Q168" s="202">
        <f>(1/5)/0.001353831438675/N168</f>
        <v>10.669600604421323</v>
      </c>
      <c r="R168" s="255">
        <f>(1/8)/0.001353831438675/O168</f>
        <v>10.669600604421319</v>
      </c>
      <c r="S168" s="177">
        <f>(1/5)/0.001353831438675/(254/H168)</f>
        <v>13.609668326528531</v>
      </c>
      <c r="T168" s="231">
        <f>((J168^2/(Q168*(1/5/N168)))+J168)/308.4/2</f>
        <v>8.3656710839840294</v>
      </c>
      <c r="U168" s="207">
        <f>(E168*0.7)/254/2</f>
        <v>6.3275590551181091</v>
      </c>
      <c r="V168" s="177">
        <f>U168*10/14</f>
        <v>4.5196850393700778</v>
      </c>
      <c r="W168" s="177">
        <f>U168/2</f>
        <v>3.1637795275590546</v>
      </c>
      <c r="X168" s="210">
        <f>((SQRT($L168^2*$M168^2)/$N$396)+($Q168/$Q$396))*(100/72.5)</f>
        <v>10.901804315846244</v>
      </c>
      <c r="Y168" s="186">
        <f>(($Q168/$Q$396)-($T168/$T$396))*(100/2.6125)</f>
        <v>20.051222438798582</v>
      </c>
      <c r="Z168" s="53">
        <f>((SQRT($L168^2*$M168^2)/$N$396)-($T168/$T$396))*(100/63.923)</f>
        <v>9.2228146466555785</v>
      </c>
      <c r="AA168" s="53">
        <f>((SQRT($L168^2*$M168^2)/$N$396)+($Q168/$Q$396)-($T168/$T$396))*(100/64.8571)</f>
        <v>11.042080297903995</v>
      </c>
      <c r="AB168" s="53">
        <f>((2*SQRT($L168^2*$M168^2)/$N$396)+($Q168/$Q$396)-($T168/$T$396))*(100/136.423)</f>
        <v>10.115089050651408</v>
      </c>
      <c r="AD168" s="39"/>
    </row>
    <row r="169" spans="2:30" ht="12.75" customHeight="1" x14ac:dyDescent="0.3">
      <c r="B169" s="48" t="s">
        <v>36</v>
      </c>
      <c r="C169" s="56" t="s">
        <v>393</v>
      </c>
      <c r="D169" s="49">
        <v>499</v>
      </c>
      <c r="E169" s="50">
        <v>4608</v>
      </c>
      <c r="F169" s="57">
        <v>3456</v>
      </c>
      <c r="G169" s="53">
        <f>E169*F169/1000000</f>
        <v>15.925248</v>
      </c>
      <c r="H169" s="52">
        <v>6.4</v>
      </c>
      <c r="I169" s="58">
        <v>4.8</v>
      </c>
      <c r="J169" s="53">
        <f>SQRT((H169*H169)+(I169*I169))</f>
        <v>8</v>
      </c>
      <c r="K169" s="215">
        <f>((E169/H169)+(F169/I169))/2</f>
        <v>720</v>
      </c>
      <c r="L169" s="223">
        <f>E169/360</f>
        <v>12.8</v>
      </c>
      <c r="M169" s="250">
        <f>F169/360</f>
        <v>9.6</v>
      </c>
      <c r="N169" s="261">
        <f>25.4*L169/H169</f>
        <v>50.8</v>
      </c>
      <c r="O169" s="250">
        <f>25.4*(L169/H169)*(5/8)</f>
        <v>31.75</v>
      </c>
      <c r="P169" s="186">
        <f>254/H169</f>
        <v>39.6875</v>
      </c>
      <c r="Q169" s="202">
        <f>(1/5)/0.001353831438675/N169</f>
        <v>2.908048787719772</v>
      </c>
      <c r="R169" s="255">
        <f>(1/8)/0.001353831438675/O169</f>
        <v>2.9080487877197716</v>
      </c>
      <c r="S169" s="177">
        <f>(1/5)/0.001353831438675/(254/H169)</f>
        <v>3.7223024482813081</v>
      </c>
      <c r="T169" s="231">
        <f>((J169^2/(Q169*(1/5/N169)))+J169)/308.4/2</f>
        <v>9.0758795431964998</v>
      </c>
      <c r="U169" s="207">
        <f>(E169*0.7)/254/2</f>
        <v>6.3496062992125983</v>
      </c>
      <c r="V169" s="177">
        <f>U169*10/14</f>
        <v>4.5354330708661417</v>
      </c>
      <c r="W169" s="177">
        <f>U169/2</f>
        <v>3.1748031496062992</v>
      </c>
      <c r="X169" s="210">
        <f>((SQRT($L169^2*$M169^2)/$N$396)+($Q169/$Q$396))*(100/72.5)</f>
        <v>10.865900217242464</v>
      </c>
      <c r="Y169" s="186">
        <f>(($Q169/$Q$396)-($T169/$T$396))*(100/2.6125)</f>
        <v>-17.614294520041199</v>
      </c>
      <c r="Z169" s="53">
        <f>((SQRT($L169^2*$M169^2)/$N$396)-($T169/$T$396))*(100/63.923)</f>
        <v>10.524312093389124</v>
      </c>
      <c r="AA169" s="53">
        <f>((SQRT($L169^2*$M169^2)/$N$396)+($Q169/$Q$396)-($T169/$T$396))*(100/64.8571)</f>
        <v>10.904789323467931</v>
      </c>
      <c r="AB169" s="53">
        <f>((2*SQRT($L169^2*$M169^2)/$N$396)+($Q169/$Q$396)-($T169/$T$396))*(100/136.423)</f>
        <v>10.705844085643854</v>
      </c>
      <c r="AD169" s="39"/>
    </row>
    <row r="170" spans="2:30" ht="12.75" customHeight="1" x14ac:dyDescent="0.3">
      <c r="B170" s="48" t="s">
        <v>21</v>
      </c>
      <c r="C170" s="56" t="s">
        <v>446</v>
      </c>
      <c r="D170" s="49">
        <v>179</v>
      </c>
      <c r="E170" s="50">
        <v>4608</v>
      </c>
      <c r="F170" s="57">
        <v>3456</v>
      </c>
      <c r="G170" s="53">
        <f>E170*F170/1000000</f>
        <v>15.925248</v>
      </c>
      <c r="H170" s="52">
        <v>6.18</v>
      </c>
      <c r="I170" s="58">
        <v>4.55</v>
      </c>
      <c r="J170" s="53">
        <f>SQRT((H170*H170)+(I170*I170))</f>
        <v>7.6743012711255991</v>
      </c>
      <c r="K170" s="215">
        <f>((E170/H170)+(F170/I170))/2</f>
        <v>752.59575376080238</v>
      </c>
      <c r="L170" s="223">
        <f>E170/360</f>
        <v>12.8</v>
      </c>
      <c r="M170" s="250">
        <f>F170/360</f>
        <v>9.6</v>
      </c>
      <c r="N170" s="261">
        <f>25.4*L170/H170</f>
        <v>52.608414239482201</v>
      </c>
      <c r="O170" s="250">
        <f>25.4*(L170/H170)*(5/8)</f>
        <v>32.880258899676377</v>
      </c>
      <c r="P170" s="186">
        <f>254/H170</f>
        <v>41.100323624595468</v>
      </c>
      <c r="Q170" s="202">
        <f>(1/5)/0.001353831438675/N170</f>
        <v>2.8080846106419046</v>
      </c>
      <c r="R170" s="255">
        <f>(1/8)/0.001353831438675/O170</f>
        <v>2.8080846106419042</v>
      </c>
      <c r="S170" s="177">
        <f>(1/5)/0.001353831438675/(254/H170)</f>
        <v>3.594348301621638</v>
      </c>
      <c r="T170" s="231">
        <f>((J170^2/(Q170*(1/5/N170)))+J170)/308.4/2</f>
        <v>8.956783155143567</v>
      </c>
      <c r="U170" s="207">
        <f>(E170*0.7)/254/2</f>
        <v>6.3496062992125983</v>
      </c>
      <c r="V170" s="177">
        <f>U170*10/14</f>
        <v>4.5354330708661417</v>
      </c>
      <c r="W170" s="177">
        <f>U170/2</f>
        <v>3.1748031496062992</v>
      </c>
      <c r="X170" s="210">
        <f>((SQRT($L170^2*$M170^2)/$N$396)+($Q170/$Q$396))*(100/72.5)</f>
        <v>10.849538945408879</v>
      </c>
      <c r="Y170" s="186">
        <f>(($Q170/$Q$396)-($T170/$T$396))*(100/2.6125)</f>
        <v>-17.66387249451871</v>
      </c>
      <c r="Z170" s="53">
        <f>((SQRT($L170^2*$M170^2)/$N$396)-($T170/$T$396))*(100/63.923)</f>
        <v>10.540842446307673</v>
      </c>
      <c r="AA170" s="53">
        <f>((SQRT($L170^2*$M170^2)/$N$396)+($Q170/$Q$396)-($T170/$T$396))*(100/64.8571)</f>
        <v>10.902792279839362</v>
      </c>
      <c r="AB170" s="53">
        <f>((2*SQRT($L170^2*$M170^2)/$N$396)+($Q170/$Q$396)-($T170/$T$396))*(100/136.423)</f>
        <v>10.704894667596147</v>
      </c>
      <c r="AD170" s="39"/>
    </row>
    <row r="171" spans="2:30" ht="12.75" customHeight="1" x14ac:dyDescent="0.3">
      <c r="B171" s="48" t="s">
        <v>30</v>
      </c>
      <c r="C171" s="56" t="s">
        <v>447</v>
      </c>
      <c r="D171" s="49">
        <v>399</v>
      </c>
      <c r="E171" s="50">
        <v>4608</v>
      </c>
      <c r="F171" s="57">
        <v>3456</v>
      </c>
      <c r="G171" s="53">
        <f>E171*F171/1000000</f>
        <v>15.925248</v>
      </c>
      <c r="H171" s="52">
        <v>6.18</v>
      </c>
      <c r="I171" s="58">
        <v>4.55</v>
      </c>
      <c r="J171" s="53">
        <f>SQRT((H171*H171)+(I171*I171))</f>
        <v>7.6743012711255991</v>
      </c>
      <c r="K171" s="215">
        <f>((E171/H171)+(F171/I171))/2</f>
        <v>752.59575376080238</v>
      </c>
      <c r="L171" s="223">
        <f>E171/360</f>
        <v>12.8</v>
      </c>
      <c r="M171" s="250">
        <f>F171/360</f>
        <v>9.6</v>
      </c>
      <c r="N171" s="261">
        <f>25.4*L171/H171</f>
        <v>52.608414239482201</v>
      </c>
      <c r="O171" s="250">
        <f>25.4*(L171/H171)*(5/8)</f>
        <v>32.880258899676377</v>
      </c>
      <c r="P171" s="186">
        <f>254/H171</f>
        <v>41.100323624595468</v>
      </c>
      <c r="Q171" s="202">
        <f>(1/5)/0.001353831438675/N171</f>
        <v>2.8080846106419046</v>
      </c>
      <c r="R171" s="255">
        <f>(1/8)/0.001353831438675/O171</f>
        <v>2.8080846106419042</v>
      </c>
      <c r="S171" s="177">
        <f>(1/5)/0.001353831438675/(254/H171)</f>
        <v>3.594348301621638</v>
      </c>
      <c r="T171" s="231">
        <f>((J171^2/(Q171*(1/5/N171)))+J171)/308.4/2</f>
        <v>8.956783155143567</v>
      </c>
      <c r="U171" s="207">
        <f>(E171*0.7)/254/2</f>
        <v>6.3496062992125983</v>
      </c>
      <c r="V171" s="177">
        <f>U171*10/14</f>
        <v>4.5354330708661417</v>
      </c>
      <c r="W171" s="177">
        <f>U171/2</f>
        <v>3.1748031496062992</v>
      </c>
      <c r="X171" s="210">
        <f>((SQRT($L171^2*$M171^2)/$N$396)+($Q171/$Q$396))*(100/72.5)</f>
        <v>10.849538945408879</v>
      </c>
      <c r="Y171" s="186">
        <f>(($Q171/$Q$396)-($T171/$T$396))*(100/2.6125)</f>
        <v>-17.66387249451871</v>
      </c>
      <c r="Z171" s="53">
        <f>((SQRT($L171^2*$M171^2)/$N$396)-($T171/$T$396))*(100/63.923)</f>
        <v>10.540842446307673</v>
      </c>
      <c r="AA171" s="53">
        <f>((SQRT($L171^2*$M171^2)/$N$396)+($Q171/$Q$396)-($T171/$T$396))*(100/64.8571)</f>
        <v>10.902792279839362</v>
      </c>
      <c r="AB171" s="53">
        <f>((2*SQRT($L171^2*$M171^2)/$N$396)+($Q171/$Q$396)-($T171/$T$396))*(100/136.423)</f>
        <v>10.704894667596147</v>
      </c>
      <c r="AD171" s="39"/>
    </row>
    <row r="172" spans="2:30" ht="12.75" customHeight="1" x14ac:dyDescent="0.3">
      <c r="B172" s="48" t="s">
        <v>80</v>
      </c>
      <c r="C172" s="56" t="s">
        <v>391</v>
      </c>
      <c r="D172" s="49">
        <v>179</v>
      </c>
      <c r="E172" s="50">
        <v>4608</v>
      </c>
      <c r="F172" s="57">
        <v>3456</v>
      </c>
      <c r="G172" s="53">
        <f>E172*F172/1000000</f>
        <v>15.925248</v>
      </c>
      <c r="H172" s="52">
        <v>6.18</v>
      </c>
      <c r="I172" s="58">
        <v>4.55</v>
      </c>
      <c r="J172" s="53">
        <f>SQRT((H172*H172)+(I172*I172))</f>
        <v>7.6743012711255991</v>
      </c>
      <c r="K172" s="215">
        <f>((E172/H172)+(F172/I172))/2</f>
        <v>752.59575376080238</v>
      </c>
      <c r="L172" s="223">
        <f>E172/360</f>
        <v>12.8</v>
      </c>
      <c r="M172" s="250">
        <f>F172/360</f>
        <v>9.6</v>
      </c>
      <c r="N172" s="261">
        <f>25.4*L172/H172</f>
        <v>52.608414239482201</v>
      </c>
      <c r="O172" s="250">
        <f>25.4*(L172/H172)*(5/8)</f>
        <v>32.880258899676377</v>
      </c>
      <c r="P172" s="186">
        <f>254/H172</f>
        <v>41.100323624595468</v>
      </c>
      <c r="Q172" s="202">
        <f>(1/5)/0.001353831438675/N172</f>
        <v>2.8080846106419046</v>
      </c>
      <c r="R172" s="255">
        <f>(1/8)/0.001353831438675/O172</f>
        <v>2.8080846106419042</v>
      </c>
      <c r="S172" s="177">
        <f>(1/5)/0.001353831438675/(254/H172)</f>
        <v>3.594348301621638</v>
      </c>
      <c r="T172" s="231">
        <f>((J172^2/(Q172*(1/5/N172)))+J172)/308.4/2</f>
        <v>8.956783155143567</v>
      </c>
      <c r="U172" s="207">
        <f>(E172*0.7)/254/2</f>
        <v>6.3496062992125983</v>
      </c>
      <c r="V172" s="177">
        <f>U172*10/14</f>
        <v>4.5354330708661417</v>
      </c>
      <c r="W172" s="177">
        <f>U172/2</f>
        <v>3.1748031496062992</v>
      </c>
      <c r="X172" s="210">
        <f>((SQRT($L172^2*$M172^2)/$N$396)+($Q172/$Q$396))*(100/72.5)</f>
        <v>10.849538945408879</v>
      </c>
      <c r="Y172" s="186">
        <f>(($Q172/$Q$396)-($T172/$T$396))*(100/2.6125)</f>
        <v>-17.66387249451871</v>
      </c>
      <c r="Z172" s="53">
        <f>((SQRT($L172^2*$M172^2)/$N$396)-($T172/$T$396))*(100/63.923)</f>
        <v>10.540842446307673</v>
      </c>
      <c r="AA172" s="53">
        <f>((SQRT($L172^2*$M172^2)/$N$396)+($Q172/$Q$396)-($T172/$T$396))*(100/64.8571)</f>
        <v>10.902792279839362</v>
      </c>
      <c r="AB172" s="53">
        <f>((2*SQRT($L172^2*$M172^2)/$N$396)+($Q172/$Q$396)-($T172/$T$396))*(100/136.423)</f>
        <v>10.704894667596147</v>
      </c>
      <c r="AD172" s="39"/>
    </row>
    <row r="173" spans="2:30" ht="12.75" customHeight="1" x14ac:dyDescent="0.3">
      <c r="B173" s="48" t="s">
        <v>14</v>
      </c>
      <c r="C173" s="56" t="s">
        <v>518</v>
      </c>
      <c r="D173" s="49">
        <v>199</v>
      </c>
      <c r="E173" s="50">
        <v>4608</v>
      </c>
      <c r="F173" s="57">
        <v>3456</v>
      </c>
      <c r="G173" s="53">
        <f>E173*F173/1000000</f>
        <v>15.925248</v>
      </c>
      <c r="H173" s="52">
        <v>6.18</v>
      </c>
      <c r="I173" s="58">
        <v>4.55</v>
      </c>
      <c r="J173" s="53">
        <f>SQRT((H173*H173)+(I173*I173))</f>
        <v>7.6743012711255991</v>
      </c>
      <c r="K173" s="215">
        <f>((E173/H173)+(F173/I173))/2</f>
        <v>752.59575376080238</v>
      </c>
      <c r="L173" s="223">
        <f>E173/360</f>
        <v>12.8</v>
      </c>
      <c r="M173" s="250">
        <f>F173/360</f>
        <v>9.6</v>
      </c>
      <c r="N173" s="261">
        <f>25.4*L173/H173</f>
        <v>52.608414239482201</v>
      </c>
      <c r="O173" s="250">
        <f>25.4*(L173/H173)*(5/8)</f>
        <v>32.880258899676377</v>
      </c>
      <c r="P173" s="186">
        <f>254/H173</f>
        <v>41.100323624595468</v>
      </c>
      <c r="Q173" s="202">
        <f>(1/5)/0.001353831438675/N173</f>
        <v>2.8080846106419046</v>
      </c>
      <c r="R173" s="255">
        <f>(1/8)/0.001353831438675/O173</f>
        <v>2.8080846106419042</v>
      </c>
      <c r="S173" s="177">
        <f>(1/5)/0.001353831438675/(254/H173)</f>
        <v>3.594348301621638</v>
      </c>
      <c r="T173" s="231">
        <f>((J173^2/(Q173*(1/5/N173)))+J173)/308.4/2</f>
        <v>8.956783155143567</v>
      </c>
      <c r="U173" s="207">
        <f>(E173*0.7)/254/2</f>
        <v>6.3496062992125983</v>
      </c>
      <c r="V173" s="177">
        <f>U173*10/14</f>
        <v>4.5354330708661417</v>
      </c>
      <c r="W173" s="177">
        <f>U173/2</f>
        <v>3.1748031496062992</v>
      </c>
      <c r="X173" s="210">
        <f>((SQRT($L173^2*$M173^2)/$N$396)+($Q173/$Q$396))*(100/72.5)</f>
        <v>10.849538945408879</v>
      </c>
      <c r="Y173" s="186">
        <f>(($Q173/$Q$396)-($T173/$T$396))*(100/2.6125)</f>
        <v>-17.66387249451871</v>
      </c>
      <c r="Z173" s="53">
        <f>((SQRT($L173^2*$M173^2)/$N$396)-($T173/$T$396))*(100/63.923)</f>
        <v>10.540842446307673</v>
      </c>
      <c r="AA173" s="53">
        <f>((SQRT($L173^2*$M173^2)/$N$396)+($Q173/$Q$396)-($T173/$T$396))*(100/64.8571)</f>
        <v>10.902792279839362</v>
      </c>
      <c r="AB173" s="53">
        <f>((2*SQRT($L173^2*$M173^2)/$N$396)+($Q173/$Q$396)-($T173/$T$396))*(100/136.423)</f>
        <v>10.704894667596147</v>
      </c>
      <c r="AD173" s="39"/>
    </row>
    <row r="174" spans="2:30" ht="12.75" customHeight="1" x14ac:dyDescent="0.3">
      <c r="B174" s="48" t="s">
        <v>263</v>
      </c>
      <c r="C174" s="59" t="s">
        <v>397</v>
      </c>
      <c r="D174" s="49">
        <v>130</v>
      </c>
      <c r="E174" s="50">
        <v>4608</v>
      </c>
      <c r="F174" s="57">
        <v>3456</v>
      </c>
      <c r="G174" s="53">
        <f>E174*F174/1000000</f>
        <v>15.925248</v>
      </c>
      <c r="H174" s="52">
        <v>6.18</v>
      </c>
      <c r="I174" s="58">
        <v>4.55</v>
      </c>
      <c r="J174" s="53">
        <f>SQRT((H174*H174)+(I174*I174))</f>
        <v>7.6743012711255991</v>
      </c>
      <c r="K174" s="215">
        <f>((E174/H174)+(F174/I174))/2</f>
        <v>752.59575376080238</v>
      </c>
      <c r="L174" s="223">
        <f>E174/360</f>
        <v>12.8</v>
      </c>
      <c r="M174" s="250">
        <f>F174/360</f>
        <v>9.6</v>
      </c>
      <c r="N174" s="261">
        <f>25.4*L174/H174</f>
        <v>52.608414239482201</v>
      </c>
      <c r="O174" s="250">
        <f>25.4*(L174/H174)*(5/8)</f>
        <v>32.880258899676377</v>
      </c>
      <c r="P174" s="186">
        <f>254/H174</f>
        <v>41.100323624595468</v>
      </c>
      <c r="Q174" s="202">
        <f>(1/5)/0.001353831438675/N174</f>
        <v>2.8080846106419046</v>
      </c>
      <c r="R174" s="255">
        <f>(1/8)/0.001353831438675/O174</f>
        <v>2.8080846106419042</v>
      </c>
      <c r="S174" s="177">
        <f>(1/5)/0.001353831438675/(254/H174)</f>
        <v>3.594348301621638</v>
      </c>
      <c r="T174" s="231">
        <f>((J174^2/(Q174*(1/5/N174)))+J174)/308.4/2</f>
        <v>8.956783155143567</v>
      </c>
      <c r="U174" s="207">
        <f>(E174*0.7)/254/2</f>
        <v>6.3496062992125983</v>
      </c>
      <c r="V174" s="177">
        <f>U174*10/14</f>
        <v>4.5354330708661417</v>
      </c>
      <c r="W174" s="177">
        <f>U174/2</f>
        <v>3.1748031496062992</v>
      </c>
      <c r="X174" s="210">
        <f>((SQRT($L174^2*$M174^2)/$N$396)+($Q174/$Q$396))*(100/72.5)</f>
        <v>10.849538945408879</v>
      </c>
      <c r="Y174" s="186">
        <f>(($Q174/$Q$396)-($T174/$T$396))*(100/2.6125)</f>
        <v>-17.66387249451871</v>
      </c>
      <c r="Z174" s="53">
        <f>((SQRT($L174^2*$M174^2)/$N$396)-($T174/$T$396))*(100/63.923)</f>
        <v>10.540842446307673</v>
      </c>
      <c r="AA174" s="53">
        <f>((SQRT($L174^2*$M174^2)/$N$396)+($Q174/$Q$396)-($T174/$T$396))*(100/64.8571)</f>
        <v>10.902792279839362</v>
      </c>
      <c r="AB174" s="53">
        <f>((2*SQRT($L174^2*$M174^2)/$N$396)+($Q174/$Q$396)-($T174/$T$396))*(100/136.423)</f>
        <v>10.704894667596147</v>
      </c>
      <c r="AD174" s="39"/>
    </row>
    <row r="175" spans="2:30" ht="12.75" customHeight="1" x14ac:dyDescent="0.3">
      <c r="B175" s="48" t="s">
        <v>23</v>
      </c>
      <c r="C175" s="168" t="s">
        <v>404</v>
      </c>
      <c r="D175" s="49">
        <v>130</v>
      </c>
      <c r="E175" s="50">
        <v>4608</v>
      </c>
      <c r="F175" s="57">
        <v>3456</v>
      </c>
      <c r="G175" s="53">
        <f>E175*F175/1000000</f>
        <v>15.925248</v>
      </c>
      <c r="H175" s="52">
        <v>6.18</v>
      </c>
      <c r="I175" s="58">
        <v>4.55</v>
      </c>
      <c r="J175" s="53">
        <f>SQRT((H175*H175)+(I175*I175))</f>
        <v>7.6743012711255991</v>
      </c>
      <c r="K175" s="215">
        <f>((E175/H175)+(F175/I175))/2</f>
        <v>752.59575376080238</v>
      </c>
      <c r="L175" s="223">
        <f>E175/360</f>
        <v>12.8</v>
      </c>
      <c r="M175" s="250">
        <f>F175/360</f>
        <v>9.6</v>
      </c>
      <c r="N175" s="261">
        <f>25.4*L175/H175</f>
        <v>52.608414239482201</v>
      </c>
      <c r="O175" s="250">
        <f>25.4*(L175/H175)*(5/8)</f>
        <v>32.880258899676377</v>
      </c>
      <c r="P175" s="186">
        <f>254/H175</f>
        <v>41.100323624595468</v>
      </c>
      <c r="Q175" s="202">
        <f>(1/5)/0.001353831438675/N175</f>
        <v>2.8080846106419046</v>
      </c>
      <c r="R175" s="255">
        <f>(1/8)/0.001353831438675/O175</f>
        <v>2.8080846106419042</v>
      </c>
      <c r="S175" s="177">
        <f>(1/5)/0.001353831438675/(254/H175)</f>
        <v>3.594348301621638</v>
      </c>
      <c r="T175" s="231">
        <f>((J175^2/(Q175*(1/5/N175)))+J175)/308.4/2</f>
        <v>8.956783155143567</v>
      </c>
      <c r="U175" s="207">
        <f>(E175*0.7)/254/2</f>
        <v>6.3496062992125983</v>
      </c>
      <c r="V175" s="177">
        <f>U175*10/14</f>
        <v>4.5354330708661417</v>
      </c>
      <c r="W175" s="177">
        <f>U175/2</f>
        <v>3.1748031496062992</v>
      </c>
      <c r="X175" s="210">
        <f>((SQRT($L175^2*$M175^2)/$N$396)+($Q175/$Q$396))*(100/72.5)</f>
        <v>10.849538945408879</v>
      </c>
      <c r="Y175" s="186">
        <f>(($Q175/$Q$396)-($T175/$T$396))*(100/2.6125)</f>
        <v>-17.66387249451871</v>
      </c>
      <c r="Z175" s="53">
        <f>((SQRT($L175^2*$M175^2)/$N$396)-($T175/$T$396))*(100/63.923)</f>
        <v>10.540842446307673</v>
      </c>
      <c r="AA175" s="53">
        <f>((SQRT($L175^2*$M175^2)/$N$396)+($Q175/$Q$396)-($T175/$T$396))*(100/64.8571)</f>
        <v>10.902792279839362</v>
      </c>
      <c r="AB175" s="53">
        <f>((2*SQRT($L175^2*$M175^2)/$N$396)+($Q175/$Q$396)-($T175/$T$396))*(100/136.423)</f>
        <v>10.704894667596147</v>
      </c>
      <c r="AD175" s="39"/>
    </row>
    <row r="176" spans="2:30" ht="12.75" customHeight="1" x14ac:dyDescent="0.3">
      <c r="B176" s="48" t="s">
        <v>14</v>
      </c>
      <c r="C176" s="56" t="s">
        <v>539</v>
      </c>
      <c r="D176" s="49">
        <v>597</v>
      </c>
      <c r="E176" s="50">
        <v>4608</v>
      </c>
      <c r="F176" s="57">
        <v>3456</v>
      </c>
      <c r="G176" s="53">
        <f>E176*F176/1000000</f>
        <v>15.925248</v>
      </c>
      <c r="H176" s="52">
        <v>6.17</v>
      </c>
      <c r="I176" s="58">
        <v>4.55</v>
      </c>
      <c r="J176" s="53">
        <f>SQRT((H176*H176)+(I176*I176))</f>
        <v>7.6662507133539535</v>
      </c>
      <c r="K176" s="215">
        <f>((E176/H176)+(F176/I176))/2</f>
        <v>753.1999928758438</v>
      </c>
      <c r="L176" s="223">
        <f>E176/360</f>
        <v>12.8</v>
      </c>
      <c r="M176" s="250">
        <f>F176/360</f>
        <v>9.6</v>
      </c>
      <c r="N176" s="261">
        <f>25.4*L176/H176</f>
        <v>52.693679092382496</v>
      </c>
      <c r="O176" s="250">
        <f>25.4*(L176/H176)*(5/8)</f>
        <v>32.933549432739056</v>
      </c>
      <c r="P176" s="186">
        <f>254/H176</f>
        <v>41.166936790923828</v>
      </c>
      <c r="Q176" s="202">
        <f>(1/5)/0.001353831438675/N176</f>
        <v>2.8035407844110924</v>
      </c>
      <c r="R176" s="255">
        <f>(1/8)/0.001353831438675/O176</f>
        <v>2.8035407844110924</v>
      </c>
      <c r="S176" s="177">
        <f>(1/5)/0.001353831438675/(254/H176)</f>
        <v>3.588532204046198</v>
      </c>
      <c r="T176" s="231">
        <f>((J176^2/(Q176*(1/5/N176)))+J176)/308.4/2</f>
        <v>8.9669698660825201</v>
      </c>
      <c r="U176" s="207">
        <f>(E176*0.7)/254/2</f>
        <v>6.3496062992125983</v>
      </c>
      <c r="V176" s="177">
        <f>U176*10/14</f>
        <v>4.5354330708661417</v>
      </c>
      <c r="W176" s="177">
        <f>U176/2</f>
        <v>3.1748031496062992</v>
      </c>
      <c r="X176" s="210">
        <f>((SQRT($L176^2*$M176^2)/$N$396)+($Q176/$Q$396))*(100/72.5)</f>
        <v>10.848795251234625</v>
      </c>
      <c r="Y176" s="186">
        <f>(($Q176/$Q$396)-($T176/$T$396))*(100/2.6125)</f>
        <v>-17.719106298343739</v>
      </c>
      <c r="Z176" s="53">
        <f>((SQRT($L176^2*$M176^2)/$N$396)-($T176/$T$396))*(100/63.923)</f>
        <v>10.539428550137915</v>
      </c>
      <c r="AA176" s="53">
        <f>((SQRT($L176^2*$M176^2)/$N$396)+($Q176/$Q$396)-($T176/$T$396))*(100/64.8571)</f>
        <v>10.900567414520177</v>
      </c>
      <c r="AB176" s="53">
        <f>((2*SQRT($L176^2*$M176^2)/$N$396)+($Q176/$Q$396)-($T176/$T$396))*(100/136.423)</f>
        <v>10.703836940435089</v>
      </c>
      <c r="AD176" s="39"/>
    </row>
    <row r="177" spans="2:41" ht="12.75" customHeight="1" x14ac:dyDescent="0.3">
      <c r="B177" s="48" t="s">
        <v>36</v>
      </c>
      <c r="C177" s="56" t="s">
        <v>392</v>
      </c>
      <c r="D177" s="49">
        <v>179</v>
      </c>
      <c r="E177" s="50">
        <v>4608</v>
      </c>
      <c r="F177" s="57">
        <v>3440</v>
      </c>
      <c r="G177" s="53">
        <f>E177*F177/1000000</f>
        <v>15.851520000000001</v>
      </c>
      <c r="H177" s="52">
        <v>6.18</v>
      </c>
      <c r="I177" s="58">
        <v>4.55</v>
      </c>
      <c r="J177" s="53">
        <f>SQRT((H177*H177)+(I177*I177))</f>
        <v>7.6743012711255991</v>
      </c>
      <c r="K177" s="215">
        <f>((E177/H177)+(F177/I177))/2</f>
        <v>750.83751200256052</v>
      </c>
      <c r="L177" s="223">
        <f>E177/360</f>
        <v>12.8</v>
      </c>
      <c r="M177" s="250">
        <f>F177/360</f>
        <v>9.5555555555555554</v>
      </c>
      <c r="N177" s="261">
        <f>25.4*L177/H177</f>
        <v>52.608414239482201</v>
      </c>
      <c r="O177" s="250">
        <f>25.4*(L177/H177)*(5/8)</f>
        <v>32.880258899676377</v>
      </c>
      <c r="P177" s="186">
        <f>254/H177</f>
        <v>41.100323624595468</v>
      </c>
      <c r="Q177" s="202">
        <f>(1/5)/0.001353831438675/N177</f>
        <v>2.8080846106419046</v>
      </c>
      <c r="R177" s="255">
        <f>(1/8)/0.001353831438675/O177</f>
        <v>2.8080846106419042</v>
      </c>
      <c r="S177" s="177">
        <f>(1/5)/0.001353831438675/(254/H177)</f>
        <v>3.594348301621638</v>
      </c>
      <c r="T177" s="231">
        <f>((J177^2/(Q177*(1/5/N177)))+J177)/308.4/2</f>
        <v>8.956783155143567</v>
      </c>
      <c r="U177" s="207">
        <f>(E177*0.7)/254/2</f>
        <v>6.3496062992125983</v>
      </c>
      <c r="V177" s="177">
        <f>U177*10/14</f>
        <v>4.5354330708661417</v>
      </c>
      <c r="W177" s="177">
        <f>U177/2</f>
        <v>3.1748031496062992</v>
      </c>
      <c r="X177" s="210">
        <f>((SQRT($L177^2*$M177^2)/$N$396)+($Q177/$Q$396))*(100/72.5)</f>
        <v>10.801437390104621</v>
      </c>
      <c r="Y177" s="186">
        <f>(($Q177/$Q$396)-($T177/$T$396))*(100/2.6125)</f>
        <v>-17.66387249451871</v>
      </c>
      <c r="Z177" s="53">
        <f>((SQRT($L177^2*$M177^2)/$N$396)-($T177/$T$396))*(100/63.923)</f>
        <v>10.486286765886561</v>
      </c>
      <c r="AA177" s="53">
        <f>((SQRT($L177^2*$M177^2)/$N$396)+($Q177/$Q$396)-($T177/$T$396))*(100/64.8571)</f>
        <v>10.849022333918887</v>
      </c>
      <c r="AB177" s="53">
        <f>((2*SQRT($L177^2*$M177^2)/$N$396)+($Q177/$Q$396)-($T177/$T$396))*(100/136.423)</f>
        <v>10.653768937190588</v>
      </c>
      <c r="AD177" s="123"/>
      <c r="AE177" s="124"/>
      <c r="AF177" s="125"/>
      <c r="AG177" s="125"/>
      <c r="AH177" s="125"/>
    </row>
    <row r="178" spans="2:41" ht="12.75" customHeight="1" x14ac:dyDescent="0.3">
      <c r="B178" s="48" t="s">
        <v>14</v>
      </c>
      <c r="C178" s="59" t="s">
        <v>253</v>
      </c>
      <c r="D178" s="49">
        <v>4999</v>
      </c>
      <c r="E178" s="50">
        <v>4256</v>
      </c>
      <c r="F178" s="57">
        <v>2832</v>
      </c>
      <c r="G178" s="53">
        <f>E178*F178/1000000</f>
        <v>12.052992</v>
      </c>
      <c r="H178" s="52">
        <v>36</v>
      </c>
      <c r="I178" s="58">
        <v>23.9</v>
      </c>
      <c r="J178" s="53">
        <f>SQRT((H178*H178)+(I178*I178))</f>
        <v>43.211225393409059</v>
      </c>
      <c r="K178" s="215">
        <f>((E178/H178)+(F178/I178))/2</f>
        <v>118.3579730357973</v>
      </c>
      <c r="L178" s="223">
        <f>E178/360</f>
        <v>11.822222222222223</v>
      </c>
      <c r="M178" s="250">
        <f>F178/360</f>
        <v>7.8666666666666663</v>
      </c>
      <c r="N178" s="261">
        <f>25.4*L178/H178</f>
        <v>8.3412345679012336</v>
      </c>
      <c r="O178" s="250">
        <f>25.4*(L178/H178)*(5/8)</f>
        <v>5.2132716049382708</v>
      </c>
      <c r="P178" s="186">
        <f>254/H178</f>
        <v>7.0555555555555554</v>
      </c>
      <c r="Q178" s="202">
        <f>(1/5)/0.001353831438675/N178</f>
        <v>17.710673068067784</v>
      </c>
      <c r="R178" s="255">
        <f>(1/8)/0.001353831438675/O178</f>
        <v>17.710673068067784</v>
      </c>
      <c r="S178" s="177">
        <f>(1/5)/0.001353831438675/(254/H178)</f>
        <v>20.937951271582357</v>
      </c>
      <c r="T178" s="231">
        <f>((J178^2/(Q178*(1/5/N178)))+J178)/308.4/2</f>
        <v>7.1988183941710977</v>
      </c>
      <c r="U178" s="207">
        <f>(E178*0.7)/254/2</f>
        <v>5.8645669291338578</v>
      </c>
      <c r="V178" s="177">
        <f>U178*10/14</f>
        <v>4.1889763779527556</v>
      </c>
      <c r="W178" s="177">
        <f>U178/2</f>
        <v>2.9322834645669289</v>
      </c>
      <c r="X178" s="210">
        <f>((SQRT($L178^2*$M178^2)/$N$396)+($Q178/$Q$396))*(100/72.5)</f>
        <v>10.762331950444713</v>
      </c>
      <c r="Y178" s="186">
        <f>(($Q178/$Q$396)-($T178/$T$396))*(100/2.6125)</f>
        <v>55.995091054338566</v>
      </c>
      <c r="Z178" s="53">
        <f>((SQRT($L178^2*$M178^2)/$N$396)-($T178/$T$396))*(100/63.923)</f>
        <v>7.9195348241837085</v>
      </c>
      <c r="AA178" s="53">
        <f>((SQRT($L178^2*$M178^2)/$N$396)+($Q178/$Q$396)-($T178/$T$396))*(100/64.8571)</f>
        <v>11.045796577036256</v>
      </c>
      <c r="AB178" s="53">
        <f>((2*SQRT($L178^2*$M178^2)/$N$396)+($Q178/$Q$396)-($T178/$T$396))*(100/136.423)</f>
        <v>9.4302976109126515</v>
      </c>
      <c r="AD178" s="123"/>
      <c r="AE178" s="124"/>
      <c r="AF178" s="125"/>
      <c r="AG178" s="125"/>
      <c r="AH178" s="125"/>
    </row>
    <row r="179" spans="2:41" ht="12.75" customHeight="1" x14ac:dyDescent="0.3">
      <c r="B179" s="48" t="s">
        <v>14</v>
      </c>
      <c r="C179" s="59" t="s">
        <v>286</v>
      </c>
      <c r="D179" s="49">
        <v>2999</v>
      </c>
      <c r="E179" s="50">
        <v>4256</v>
      </c>
      <c r="F179" s="57">
        <v>2832</v>
      </c>
      <c r="G179" s="53">
        <f>E179*F179/1000000</f>
        <v>12.052992</v>
      </c>
      <c r="H179" s="52">
        <v>36</v>
      </c>
      <c r="I179" s="58">
        <v>23.9</v>
      </c>
      <c r="J179" s="53">
        <f>SQRT((H179*H179)+(I179*I179))</f>
        <v>43.211225393409059</v>
      </c>
      <c r="K179" s="215">
        <f>((E179/H179)+(F179/I179))/2</f>
        <v>118.3579730357973</v>
      </c>
      <c r="L179" s="223">
        <f>E179/360</f>
        <v>11.822222222222223</v>
      </c>
      <c r="M179" s="250">
        <f>F179/360</f>
        <v>7.8666666666666663</v>
      </c>
      <c r="N179" s="261">
        <f>25.4*L179/H179</f>
        <v>8.3412345679012336</v>
      </c>
      <c r="O179" s="250">
        <f>25.4*(L179/H179)*(5/8)</f>
        <v>5.2132716049382708</v>
      </c>
      <c r="P179" s="186">
        <f>254/H179</f>
        <v>7.0555555555555554</v>
      </c>
      <c r="Q179" s="202">
        <f>(1/5)/0.001353831438675/N179</f>
        <v>17.710673068067784</v>
      </c>
      <c r="R179" s="255">
        <f>(1/8)/0.001353831438675/O179</f>
        <v>17.710673068067784</v>
      </c>
      <c r="S179" s="177">
        <f>(1/5)/0.001353831438675/(254/H179)</f>
        <v>20.937951271582357</v>
      </c>
      <c r="T179" s="231">
        <f>((J179^2/(Q179*(1/5/N179)))+J179)/308.4/2</f>
        <v>7.1988183941710977</v>
      </c>
      <c r="U179" s="207">
        <f>(E179*0.7)/254/2</f>
        <v>5.8645669291338578</v>
      </c>
      <c r="V179" s="177">
        <f>U179*10/14</f>
        <v>4.1889763779527556</v>
      </c>
      <c r="W179" s="177">
        <f>U179/2</f>
        <v>2.9322834645669289</v>
      </c>
      <c r="X179" s="210">
        <f>((SQRT($L179^2*$M179^2)/$N$396)+($Q179/$Q$396))*(100/72.5)</f>
        <v>10.762331950444713</v>
      </c>
      <c r="Y179" s="186">
        <f>(($Q179/$Q$396)-($T179/$T$396))*(100/2.6125)</f>
        <v>55.995091054338566</v>
      </c>
      <c r="Z179" s="53">
        <f>((SQRT($L179^2*$M179^2)/$N$396)-($T179/$T$396))*(100/63.923)</f>
        <v>7.9195348241837085</v>
      </c>
      <c r="AA179" s="53">
        <f>((SQRT($L179^2*$M179^2)/$N$396)+($Q179/$Q$396)-($T179/$T$396))*(100/64.8571)</f>
        <v>11.045796577036256</v>
      </c>
      <c r="AB179" s="53">
        <f>((2*SQRT($L179^2*$M179^2)/$N$396)+($Q179/$Q$396)-($T179/$T$396))*(100/136.423)</f>
        <v>9.4302976109126515</v>
      </c>
      <c r="AD179" s="123"/>
      <c r="AE179" s="124"/>
      <c r="AF179" s="125"/>
      <c r="AG179" s="125"/>
      <c r="AH179" s="125"/>
    </row>
    <row r="180" spans="2:41" ht="12.75" customHeight="1" x14ac:dyDescent="0.3">
      <c r="B180" s="48" t="s">
        <v>21</v>
      </c>
      <c r="C180" s="59" t="s">
        <v>406</v>
      </c>
      <c r="D180" s="49">
        <v>799</v>
      </c>
      <c r="E180" s="50">
        <v>4352</v>
      </c>
      <c r="F180" s="57">
        <v>3264</v>
      </c>
      <c r="G180" s="53">
        <f>E180*F180/1000000</f>
        <v>14.204928000000001</v>
      </c>
      <c r="H180" s="52">
        <v>18.7</v>
      </c>
      <c r="I180" s="58">
        <v>14</v>
      </c>
      <c r="J180" s="53">
        <f>SQRT((H180*H180)+(I180*I180))</f>
        <v>23.360008561642267</v>
      </c>
      <c r="K180" s="215">
        <f>((E180/H180)+(F180/I180))/2</f>
        <v>232.93506493506493</v>
      </c>
      <c r="L180" s="223">
        <f>E180/360</f>
        <v>12.088888888888889</v>
      </c>
      <c r="M180" s="250">
        <f>F180/360</f>
        <v>9.0666666666666664</v>
      </c>
      <c r="N180" s="261">
        <f>25.4*L180/H180</f>
        <v>16.420202020202019</v>
      </c>
      <c r="O180" s="250">
        <f>25.4*(L180/H180)*(5/8)</f>
        <v>10.262626262626263</v>
      </c>
      <c r="P180" s="186">
        <f>254/H180</f>
        <v>13.58288770053476</v>
      </c>
      <c r="Q180" s="202">
        <f>(1/5)/0.001353831438675/N180</f>
        <v>8.996775937008044</v>
      </c>
      <c r="R180" s="255">
        <f>(1/8)/0.001353831438675/O180</f>
        <v>8.9967759370080422</v>
      </c>
      <c r="S180" s="177">
        <f>(1/5)/0.001353831438675/(254/H180)</f>
        <v>10.876102466071945</v>
      </c>
      <c r="T180" s="231">
        <f>((J180^2/(Q180*(1/5/N180)))+J180)/308.4/2</f>
        <v>8.1113984919716984</v>
      </c>
      <c r="U180" s="207">
        <f>(E180*0.7)/254/2</f>
        <v>5.9968503937007869</v>
      </c>
      <c r="V180" s="177">
        <f>U180*10/14</f>
        <v>4.2834645669291334</v>
      </c>
      <c r="W180" s="177">
        <f>U180/2</f>
        <v>2.9984251968503934</v>
      </c>
      <c r="X180" s="210">
        <f>((SQRT($L180^2*$M180^2)/$N$396)+($Q180/$Q$396))*(100/72.5)</f>
        <v>10.740080786976584</v>
      </c>
      <c r="Y180" s="186">
        <f>(($Q180/$Q$396)-($T180/$T$396))*(100/2.6125)</f>
        <v>13.316669022556706</v>
      </c>
      <c r="Z180" s="53">
        <f>((SQRT($L180^2*$M180^2)/$N$396)-($T180/$T$396))*(100/63.923)</f>
        <v>9.3852143586650989</v>
      </c>
      <c r="AA180" s="53">
        <f>((SQRT($L180^2*$M180^2)/$N$396)+($Q180/$Q$396)-($T180/$T$396))*(100/64.8571)</f>
        <v>10.896083176137854</v>
      </c>
      <c r="AB180" s="53">
        <f>((2*SQRT($L180^2*$M180^2)/$N$396)+($Q180/$Q$396)-($T180/$T$396))*(100/136.423)</f>
        <v>10.105238225993793</v>
      </c>
      <c r="AD180" s="123"/>
      <c r="AE180" s="124"/>
      <c r="AF180" s="125"/>
      <c r="AG180" s="125"/>
      <c r="AH180" s="125"/>
    </row>
    <row r="181" spans="2:41" ht="12.75" customHeight="1" x14ac:dyDescent="0.3">
      <c r="B181" s="48" t="s">
        <v>23</v>
      </c>
      <c r="C181" s="59" t="s">
        <v>563</v>
      </c>
      <c r="D181" s="49">
        <v>2498</v>
      </c>
      <c r="E181" s="50">
        <v>4240</v>
      </c>
      <c r="F181" s="57">
        <v>2832</v>
      </c>
      <c r="G181" s="53">
        <f>E181*F181/1000000</f>
        <v>12.007680000000001</v>
      </c>
      <c r="H181" s="52">
        <v>35.799999999999997</v>
      </c>
      <c r="I181" s="58">
        <v>23.9</v>
      </c>
      <c r="J181" s="53">
        <f>SQRT((H181*H181)+(I181*I181))</f>
        <v>43.044744162324861</v>
      </c>
      <c r="K181" s="215">
        <f>((E181/H181)+(F181/I181))/2</f>
        <v>118.46473901965827</v>
      </c>
      <c r="L181" s="223">
        <f>E181/360</f>
        <v>11.777777777777779</v>
      </c>
      <c r="M181" s="250">
        <f>F181/360</f>
        <v>7.8666666666666663</v>
      </c>
      <c r="N181" s="261">
        <f>25.4*L181/H181</f>
        <v>8.3563004345127254</v>
      </c>
      <c r="O181" s="250">
        <f>25.4*(L181/H181)*(5/8)</f>
        <v>5.2226877715704534</v>
      </c>
      <c r="P181" s="186">
        <f>254/H181</f>
        <v>7.094972067039107</v>
      </c>
      <c r="Q181" s="202">
        <f>(1/5)/0.001353831438675/N181</f>
        <v>17.678741875534158</v>
      </c>
      <c r="R181" s="255">
        <f>(1/8)/0.001353831438675/O181</f>
        <v>17.678741875534158</v>
      </c>
      <c r="S181" s="177">
        <f>(1/5)/0.001353831438675/(254/H181)</f>
        <v>20.821629320073562</v>
      </c>
      <c r="T181" s="231">
        <f>((J181^2/(Q181*(1/5/N181)))+J181)/308.4/2</f>
        <v>7.169300744229548</v>
      </c>
      <c r="U181" s="207">
        <f>(E181*0.7)/254/2</f>
        <v>5.8425196850393704</v>
      </c>
      <c r="V181" s="177">
        <f>U181*10/14</f>
        <v>4.1732283464566935</v>
      </c>
      <c r="W181" s="177">
        <f>U181/2</f>
        <v>2.9212598425196852</v>
      </c>
      <c r="X181" s="210">
        <f>((SQRT($L181^2*$M181^2)/$N$396)+($Q181/$Q$396))*(100/72.5)</f>
        <v>10.727543314851953</v>
      </c>
      <c r="Y181" s="186">
        <f>(($Q181/$Q$396)-($T181/$T$396))*(100/2.6125)</f>
        <v>55.950302953855761</v>
      </c>
      <c r="Z181" s="53">
        <f>((SQRT($L181^2*$M181^2)/$N$396)-($T181/$T$396))*(100/63.923)</f>
        <v>7.8901028061204084</v>
      </c>
      <c r="AA181" s="53">
        <f>((SQRT($L181^2*$M181^2)/$N$396)+($Q181/$Q$396)-($T181/$T$396))*(100/64.8571)</f>
        <v>11.010946361071875</v>
      </c>
      <c r="AB181" s="53">
        <f>((2*SQRT($L181^2*$M181^2)/$N$396)+($Q181/$Q$396)-($T181/$T$396))*(100/136.423)</f>
        <v>9.3980188971243948</v>
      </c>
      <c r="AD181" s="123"/>
      <c r="AE181" s="124"/>
      <c r="AF181" s="125"/>
      <c r="AG181" s="125"/>
      <c r="AH181" s="125"/>
    </row>
    <row r="182" spans="2:41" ht="12.75" customHeight="1" x14ac:dyDescent="0.3">
      <c r="B182" s="48" t="s">
        <v>23</v>
      </c>
      <c r="C182" s="48" t="s">
        <v>450</v>
      </c>
      <c r="D182" s="49">
        <v>399</v>
      </c>
      <c r="E182" s="50">
        <v>5184</v>
      </c>
      <c r="F182" s="57">
        <v>2920</v>
      </c>
      <c r="G182" s="53">
        <f>E182*F182/1000000</f>
        <v>15.137280000000001</v>
      </c>
      <c r="H182" s="52">
        <v>6.17</v>
      </c>
      <c r="I182" s="58">
        <v>4.55</v>
      </c>
      <c r="J182" s="53">
        <f>SQRT((H182*H182)+(I182*I182))</f>
        <v>7.6662507133539535</v>
      </c>
      <c r="K182" s="215">
        <f>((E182/H182)+(F182/I182))/2</f>
        <v>740.97636561169793</v>
      </c>
      <c r="L182" s="223">
        <f>E182/360</f>
        <v>14.4</v>
      </c>
      <c r="M182" s="250">
        <f>F182/360</f>
        <v>8.1111111111111107</v>
      </c>
      <c r="N182" s="261">
        <f>25.4*L182/H182</f>
        <v>59.280388978930304</v>
      </c>
      <c r="O182" s="250">
        <f>25.4*(L182/H182)*(5/8)</f>
        <v>37.050243111831442</v>
      </c>
      <c r="P182" s="186">
        <f>254/H182</f>
        <v>41.166936790923828</v>
      </c>
      <c r="Q182" s="202">
        <f>(1/5)/0.001353831438675/N182</f>
        <v>2.4920362528098603</v>
      </c>
      <c r="R182" s="255">
        <f>(1/8)/0.001353831438675/O182</f>
        <v>2.4920362528098599</v>
      </c>
      <c r="S182" s="177">
        <f>(1/5)/0.001353831438675/(254/H182)</f>
        <v>3.588532204046198</v>
      </c>
      <c r="T182" s="231">
        <f>((J182^2/(Q182*(1/5/N182)))+J182)/308.4/2</f>
        <v>11.345519764896657</v>
      </c>
      <c r="U182" s="207">
        <f>(E182*0.7)/254/2</f>
        <v>7.1433070866141728</v>
      </c>
      <c r="V182" s="177">
        <f>U182*10/14</f>
        <v>5.1023622047244093</v>
      </c>
      <c r="W182" s="177">
        <f>U182/2</f>
        <v>3.5716535433070864</v>
      </c>
      <c r="X182" s="210">
        <f>((SQRT($L182^2*$M182^2)/$N$396)+($Q182/$Q$396))*(100/72.5)</f>
        <v>10.283725511640951</v>
      </c>
      <c r="Y182" s="186">
        <f>(($Q182/$Q$396)-($T182/$T$396))*(100/2.6125)</f>
        <v>-27.21184961112073</v>
      </c>
      <c r="Z182" s="53">
        <f>((SQRT($L182^2*$M182^2)/$N$396)-($T182/$T$396))*(100/63.923)</f>
        <v>9.6262264981432057</v>
      </c>
      <c r="AA182" s="53">
        <f>((SQRT($L182^2*$M182^2)/$N$396)+($Q182/$Q$396)-($T182/$T$396))*(100/64.8571)</f>
        <v>9.9435252187171788</v>
      </c>
      <c r="AB182" s="53">
        <f>((2*SQRT($L182^2*$M182^2)/$N$396)+($Q182/$Q$396)-($T182/$T$396))*(100/136.423)</f>
        <v>9.9756446935984187</v>
      </c>
      <c r="AD182" s="123"/>
      <c r="AE182" s="124"/>
      <c r="AF182" s="125"/>
      <c r="AG182" s="125"/>
      <c r="AH182" s="125"/>
    </row>
    <row r="183" spans="2:41" ht="12.75" customHeight="1" x14ac:dyDescent="0.3">
      <c r="B183" s="48" t="s">
        <v>14</v>
      </c>
      <c r="C183" s="48" t="s">
        <v>440</v>
      </c>
      <c r="D183" s="49">
        <v>799</v>
      </c>
      <c r="E183" s="50">
        <v>4608</v>
      </c>
      <c r="F183" s="57">
        <v>3072</v>
      </c>
      <c r="G183" s="53">
        <f>E183*F183/1000000</f>
        <v>14.155775999999999</v>
      </c>
      <c r="H183" s="52">
        <v>13.2</v>
      </c>
      <c r="I183" s="58">
        <v>8.8000000000000007</v>
      </c>
      <c r="J183" s="53">
        <f>SQRT((H183*H183)+(I183*I183))</f>
        <v>15.864425612041552</v>
      </c>
      <c r="K183" s="215">
        <f>((E183/H183)+(F183/I183))/2</f>
        <v>349.09090909090912</v>
      </c>
      <c r="L183" s="223">
        <f>E183/360</f>
        <v>12.8</v>
      </c>
      <c r="M183" s="250">
        <f>F183/360</f>
        <v>8.5333333333333332</v>
      </c>
      <c r="N183" s="261">
        <f>25.4*L183/H183</f>
        <v>24.630303030303033</v>
      </c>
      <c r="O183" s="250">
        <f>25.4*(L183/H183)*(5/8)</f>
        <v>15.393939393939394</v>
      </c>
      <c r="P183" s="186">
        <f>254/H183</f>
        <v>19.242424242424242</v>
      </c>
      <c r="Q183" s="202">
        <f>(1/5)/0.001353831438675/N183</f>
        <v>5.9978506246720285</v>
      </c>
      <c r="R183" s="255">
        <f>(1/8)/0.001353831438675/O183</f>
        <v>5.9978506246720285</v>
      </c>
      <c r="S183" s="177">
        <f>(1/5)/0.001353831438675/(254/H183)</f>
        <v>7.6772487995801972</v>
      </c>
      <c r="T183" s="231">
        <f>((J183^2/(Q183*(1/5/N183)))+J183)/308.4/2</f>
        <v>8.4038767562284118</v>
      </c>
      <c r="U183" s="207">
        <f>(E183*0.7)/254/2</f>
        <v>6.3496062992125983</v>
      </c>
      <c r="V183" s="177">
        <f>U183*10/14</f>
        <v>4.5354330708661417</v>
      </c>
      <c r="W183" s="177">
        <f>U183/2</f>
        <v>3.1748031496062992</v>
      </c>
      <c r="X183" s="210">
        <f>((SQRT($L183^2*$M183^2)/$N$396)+($Q183/$Q$396))*(100/72.5)</f>
        <v>10.217174928432867</v>
      </c>
      <c r="Y183" s="186">
        <f>(($Q183/$Q$396)-($T183/$T$396))*(100/2.6125)</f>
        <v>-1.2979712938410415</v>
      </c>
      <c r="Z183" s="53">
        <f>((SQRT($L183^2*$M183^2)/$N$396)-($T183/$T$396))*(100/63.923)</f>
        <v>9.3082484763549047</v>
      </c>
      <c r="AA183" s="53">
        <f>((SQRT($L183^2*$M183^2)/$N$396)+($Q183/$Q$396)-($T183/$T$396))*(100/64.8571)</f>
        <v>10.271546212058954</v>
      </c>
      <c r="AB183" s="53">
        <f>((2*SQRT($L183^2*$M183^2)/$N$396)+($Q183/$Q$396)-($T183/$T$396))*(100/136.423)</f>
        <v>9.7912840918717308</v>
      </c>
      <c r="AD183" s="123"/>
      <c r="AE183" s="124"/>
      <c r="AF183" s="125"/>
      <c r="AG183" s="125"/>
      <c r="AH183" s="125"/>
    </row>
    <row r="184" spans="2:41" ht="12.75" customHeight="1" x14ac:dyDescent="0.3">
      <c r="B184" s="48" t="s">
        <v>42</v>
      </c>
      <c r="C184" s="56" t="s">
        <v>74</v>
      </c>
      <c r="D184" s="49">
        <v>4495</v>
      </c>
      <c r="E184" s="50">
        <v>4500</v>
      </c>
      <c r="F184" s="57">
        <v>2540</v>
      </c>
      <c r="G184" s="53">
        <f>E184*F184/1000000</f>
        <v>11.43</v>
      </c>
      <c r="H184" s="52">
        <v>36</v>
      </c>
      <c r="I184" s="58">
        <v>24</v>
      </c>
      <c r="J184" s="53">
        <f>SQRT((H184*H184)+(I184*I184))</f>
        <v>43.266615305567875</v>
      </c>
      <c r="K184" s="215">
        <f>((E184/H184)+(F184/I184))/2</f>
        <v>115.41666666666666</v>
      </c>
      <c r="L184" s="223">
        <f>E184/360</f>
        <v>12.5</v>
      </c>
      <c r="M184" s="250">
        <f>F184/360</f>
        <v>7.0555555555555554</v>
      </c>
      <c r="N184" s="261">
        <f>25.4*L184/H184</f>
        <v>8.8194444444444446</v>
      </c>
      <c r="O184" s="250">
        <f>25.4*(L184/H184)*(5/8)</f>
        <v>5.5121527777777768</v>
      </c>
      <c r="P184" s="186">
        <f>254/H184</f>
        <v>7.0555555555555554</v>
      </c>
      <c r="Q184" s="202">
        <f>(1/5)/0.001353831438675/N184</f>
        <v>16.750361017265885</v>
      </c>
      <c r="R184" s="255">
        <f>(1/8)/0.001353831438675/O184</f>
        <v>16.750361017265888</v>
      </c>
      <c r="S184" s="177">
        <f>(1/5)/0.001353831438675/(254/H184)</f>
        <v>20.937951271582357</v>
      </c>
      <c r="T184" s="231">
        <f>((J184^2/(Q184*(1/5/N184)))+J184)/308.4/2</f>
        <v>8.0601793195800777</v>
      </c>
      <c r="U184" s="207">
        <f>(E184*0.7)/254/2</f>
        <v>6.2007874015748028</v>
      </c>
      <c r="V184" s="177">
        <f>U184*10/14</f>
        <v>4.4291338582677167</v>
      </c>
      <c r="W184" s="177">
        <f>U184/2</f>
        <v>3.1003937007874014</v>
      </c>
      <c r="X184" s="210">
        <f>((SQRT($L184^2*$M184^2)/$N$396)+($Q184/$Q$396))*(100/72.5)</f>
        <v>10.198704501382657</v>
      </c>
      <c r="Y184" s="186">
        <f>(($Q184/$Q$396)-($T184/$T$396))*(100/2.6125)</f>
        <v>48.707986767969018</v>
      </c>
      <c r="Z184" s="53">
        <f>((SQRT($L184^2*$M184^2)/$N$396)-($T184/$T$396))*(100/63.923)</f>
        <v>7.3389911644634251</v>
      </c>
      <c r="AA184" s="53">
        <f>((SQRT($L184^2*$M184^2)/$N$396)+($Q184/$Q$396)-($T184/$T$396))*(100/64.8571)</f>
        <v>10.297916681346814</v>
      </c>
      <c r="AB184" s="53">
        <f>((2*SQRT($L184^2*$M184^2)/$N$396)+($Q184/$Q$396)-($T184/$T$396))*(100/136.423)</f>
        <v>8.8587438229348265</v>
      </c>
      <c r="AD184" s="123"/>
      <c r="AE184" s="124"/>
      <c r="AF184" s="125"/>
      <c r="AG184" s="125"/>
      <c r="AH184" s="125"/>
    </row>
    <row r="185" spans="2:41" ht="12.75" customHeight="1" x14ac:dyDescent="0.3">
      <c r="B185" s="48" t="s">
        <v>42</v>
      </c>
      <c r="C185" s="56" t="s">
        <v>43</v>
      </c>
      <c r="D185" s="49">
        <v>3499</v>
      </c>
      <c r="E185" s="50">
        <v>4500</v>
      </c>
      <c r="F185" s="57">
        <v>2540</v>
      </c>
      <c r="G185" s="53">
        <f>E185*F185/1000000</f>
        <v>11.43</v>
      </c>
      <c r="H185" s="52">
        <v>36</v>
      </c>
      <c r="I185" s="58">
        <v>24</v>
      </c>
      <c r="J185" s="53">
        <f>SQRT((H185*H185)+(I185*I185))</f>
        <v>43.266615305567875</v>
      </c>
      <c r="K185" s="215">
        <f>((E185/H185)+(F185/I185))/2</f>
        <v>115.41666666666666</v>
      </c>
      <c r="L185" s="223">
        <f>E185/360</f>
        <v>12.5</v>
      </c>
      <c r="M185" s="250">
        <f>F185/360</f>
        <v>7.0555555555555554</v>
      </c>
      <c r="N185" s="261">
        <f>25.4*L185/H185</f>
        <v>8.8194444444444446</v>
      </c>
      <c r="O185" s="250">
        <f>25.4*(L185/H185)*(5/8)</f>
        <v>5.5121527777777768</v>
      </c>
      <c r="P185" s="186">
        <f>254/H185</f>
        <v>7.0555555555555554</v>
      </c>
      <c r="Q185" s="202">
        <f>(1/5)/0.001353831438675/N185</f>
        <v>16.750361017265885</v>
      </c>
      <c r="R185" s="255">
        <f>(1/8)/0.001353831438675/O185</f>
        <v>16.750361017265888</v>
      </c>
      <c r="S185" s="177">
        <f>(1/5)/0.001353831438675/(254/H185)</f>
        <v>20.937951271582357</v>
      </c>
      <c r="T185" s="231">
        <f>((J185^2/(Q185*(1/5/N185)))+J185)/308.4/2</f>
        <v>8.0601793195800777</v>
      </c>
      <c r="U185" s="207">
        <f>(E185*0.7)/254/2</f>
        <v>6.2007874015748028</v>
      </c>
      <c r="V185" s="177">
        <f>U185*10/14</f>
        <v>4.4291338582677167</v>
      </c>
      <c r="W185" s="177">
        <f>U185/2</f>
        <v>3.1003937007874014</v>
      </c>
      <c r="X185" s="210">
        <f>((SQRT($L185^2*$M185^2)/$N$396)+($Q185/$Q$396))*(100/72.5)</f>
        <v>10.198704501382657</v>
      </c>
      <c r="Y185" s="186">
        <f>(($Q185/$Q$396)-($T185/$T$396))*(100/2.6125)</f>
        <v>48.707986767969018</v>
      </c>
      <c r="Z185" s="53">
        <f>((SQRT($L185^2*$M185^2)/$N$396)-($T185/$T$396))*(100/63.923)</f>
        <v>7.3389911644634251</v>
      </c>
      <c r="AA185" s="53">
        <f>((SQRT($L185^2*$M185^2)/$N$396)+($Q185/$Q$396)-($T185/$T$396))*(100/64.8571)</f>
        <v>10.297916681346814</v>
      </c>
      <c r="AB185" s="53">
        <f>((2*SQRT($L185^2*$M185^2)/$N$396)+($Q185/$Q$396)-($T185/$T$396))*(100/136.423)</f>
        <v>8.8587438229348265</v>
      </c>
      <c r="AD185" s="123"/>
      <c r="AE185" s="124"/>
      <c r="AF185" s="125"/>
      <c r="AG185" s="125"/>
      <c r="AH185" s="125"/>
    </row>
    <row r="186" spans="2:41" ht="12.75" customHeight="1" x14ac:dyDescent="0.3">
      <c r="B186" s="48" t="s">
        <v>21</v>
      </c>
      <c r="C186" s="56" t="s">
        <v>39</v>
      </c>
      <c r="D186" s="49">
        <v>6449</v>
      </c>
      <c r="E186" s="50">
        <v>4064</v>
      </c>
      <c r="F186" s="57">
        <v>2704</v>
      </c>
      <c r="G186" s="53">
        <f>E186*F186/1000000</f>
        <v>10.989056</v>
      </c>
      <c r="H186" s="52">
        <v>35.799999999999997</v>
      </c>
      <c r="I186" s="58">
        <v>23.8</v>
      </c>
      <c r="J186" s="53">
        <f>SQRT((H186*H186)+(I186*I186))</f>
        <v>42.989300994549794</v>
      </c>
      <c r="K186" s="215">
        <f>((E186/H186)+(F186/I186))/2</f>
        <v>113.56649922538848</v>
      </c>
      <c r="L186" s="223">
        <f>E186/360</f>
        <v>11.28888888888889</v>
      </c>
      <c r="M186" s="250">
        <f>F186/360</f>
        <v>7.5111111111111111</v>
      </c>
      <c r="N186" s="261">
        <f>25.4*L186/H186</f>
        <v>8.0094351334574814</v>
      </c>
      <c r="O186" s="250">
        <f>25.4*(L186/H186)*(5/8)</f>
        <v>5.0058969584109256</v>
      </c>
      <c r="P186" s="186">
        <f>254/H186</f>
        <v>7.094972067039107</v>
      </c>
      <c r="Q186" s="202">
        <f>(1/5)/0.001353831438675/N186</f>
        <v>18.444356681167527</v>
      </c>
      <c r="R186" s="255">
        <f>(1/8)/0.001353831438675/O186</f>
        <v>18.444356681167523</v>
      </c>
      <c r="S186" s="177">
        <f>(1/5)/0.001353831438675/(254/H186)</f>
        <v>20.821629320073562</v>
      </c>
      <c r="T186" s="231">
        <f>((J186^2/(Q186*(1/5/N186)))+J186)/308.4/2</f>
        <v>6.5752587498257062</v>
      </c>
      <c r="U186" s="207">
        <f>(E186*0.7)/254/2</f>
        <v>5.6</v>
      </c>
      <c r="V186" s="177">
        <f>U186*10/14</f>
        <v>4</v>
      </c>
      <c r="W186" s="177">
        <f>U186/2</f>
        <v>2.8</v>
      </c>
      <c r="X186" s="210">
        <f>((SQRT($L186^2*$M186^2)/$N$396)+($Q186/$Q$396))*(100/72.5)</f>
        <v>10.188282771890822</v>
      </c>
      <c r="Y186" s="186">
        <f>(($Q186/$Q$396)-($T186/$T$396))*(100/2.6125)</f>
        <v>61.445227598916318</v>
      </c>
      <c r="Z186" s="53">
        <f>((SQRT($L186^2*$M186^2)/$N$396)-($T186/$T$396))*(100/63.923)</f>
        <v>7.2188149436945128</v>
      </c>
      <c r="AA186" s="53">
        <f>((SQRT($L186^2*$M186^2)/$N$396)+($Q186/$Q$396)-($T186/$T$396))*(100/64.8571)</f>
        <v>10.489402592083501</v>
      </c>
      <c r="AB186" s="53">
        <f>((2*SQRT($L186^2*$M186^2)/$N$396)+($Q186/$Q$396)-($T186/$T$396))*(100/136.423)</f>
        <v>8.7968950148279159</v>
      </c>
      <c r="AD186" s="39"/>
    </row>
    <row r="187" spans="2:41" ht="12.75" customHeight="1" x14ac:dyDescent="0.3">
      <c r="B187" s="48" t="s">
        <v>21</v>
      </c>
      <c r="C187" s="56" t="s">
        <v>301</v>
      </c>
      <c r="D187" s="49">
        <v>499</v>
      </c>
      <c r="E187" s="50">
        <v>4416</v>
      </c>
      <c r="F187" s="57">
        <v>3312</v>
      </c>
      <c r="G187" s="53">
        <f>E187*F187/1000000</f>
        <v>14.625792000000001</v>
      </c>
      <c r="H187" s="52">
        <v>7.6</v>
      </c>
      <c r="I187" s="58">
        <v>5.7</v>
      </c>
      <c r="J187" s="53">
        <f>SQRT((H187*H187)+(I187*I187))</f>
        <v>9.5</v>
      </c>
      <c r="K187" s="215">
        <f>((E187/H187)+(F187/I187))/2</f>
        <v>581.0526315789474</v>
      </c>
      <c r="L187" s="223">
        <f>E187/360</f>
        <v>12.266666666666667</v>
      </c>
      <c r="M187" s="250">
        <f>F187/360</f>
        <v>9.1999999999999993</v>
      </c>
      <c r="N187" s="261">
        <f>25.4*L187/H187</f>
        <v>40.996491228070177</v>
      </c>
      <c r="O187" s="250">
        <f>25.4*(L187/H187)*(5/8)</f>
        <v>25.62280701754386</v>
      </c>
      <c r="P187" s="186">
        <f>254/H187</f>
        <v>33.421052631578952</v>
      </c>
      <c r="Q187" s="202">
        <f>(1/5)/0.001353831438675/N187</f>
        <v>3.6034517586962389</v>
      </c>
      <c r="R187" s="255">
        <f>(1/8)/0.001353831438675/O187</f>
        <v>3.6034517586962385</v>
      </c>
      <c r="S187" s="177">
        <f>(1/5)/0.001353831438675/(254/H187)</f>
        <v>4.4202341573340522</v>
      </c>
      <c r="T187" s="231">
        <f>((J187^2/(Q187*(1/5/N187)))+J187)/308.4/2</f>
        <v>8.3388032195934727</v>
      </c>
      <c r="U187" s="207">
        <f>(E187*0.7)/254/2</f>
        <v>6.0850393700787402</v>
      </c>
      <c r="V187" s="177">
        <f>U187*10/14</f>
        <v>4.3464566929133861</v>
      </c>
      <c r="W187" s="177">
        <f>U187/2</f>
        <v>3.0425196850393701</v>
      </c>
      <c r="X187" s="210">
        <f>((SQRT($L187^2*$M187^2)/$N$396)+($Q187/$Q$396))*(100/72.5)</f>
        <v>10.131927848195051</v>
      </c>
      <c r="Y187" s="186">
        <f>(($Q187/$Q$396)-($T187/$T$396))*(100/2.6125)</f>
        <v>-11.952514081702027</v>
      </c>
      <c r="Z187" s="53">
        <f>((SQRT($L187^2*$M187^2)/$N$396)-($T187/$T$396))*(100/63.923)</f>
        <v>9.6650730225797279</v>
      </c>
      <c r="AA187" s="53">
        <f>((SQRT($L187^2*$M187^2)/$N$396)+($Q187/$Q$396)-($T187/$T$396))*(100/64.8571)</f>
        <v>10.185155432312412</v>
      </c>
      <c r="AB187" s="53">
        <f>((2*SQRT($L187^2*$M187^2)/$N$396)+($Q187/$Q$396)-($T187/$T$396))*(100/136.423)</f>
        <v>9.913176163964323</v>
      </c>
      <c r="AD187" s="39"/>
    </row>
    <row r="188" spans="2:41" ht="12.75" customHeight="1" x14ac:dyDescent="0.3">
      <c r="B188" s="48" t="s">
        <v>21</v>
      </c>
      <c r="C188" s="56" t="s">
        <v>300</v>
      </c>
      <c r="D188" s="49">
        <v>456</v>
      </c>
      <c r="E188" s="50">
        <v>4416</v>
      </c>
      <c r="F188" s="57">
        <v>3312</v>
      </c>
      <c r="G188" s="53">
        <f>E188*F188/1000000</f>
        <v>14.625792000000001</v>
      </c>
      <c r="H188" s="52">
        <v>7.6</v>
      </c>
      <c r="I188" s="58">
        <v>5.7</v>
      </c>
      <c r="J188" s="53">
        <f>SQRT((H188*H188)+(I188*I188))</f>
        <v>9.5</v>
      </c>
      <c r="K188" s="215">
        <f>((E188/H188)+(F188/I188))/2</f>
        <v>581.0526315789474</v>
      </c>
      <c r="L188" s="223">
        <f>E188/360</f>
        <v>12.266666666666667</v>
      </c>
      <c r="M188" s="250">
        <f>F188/360</f>
        <v>9.1999999999999993</v>
      </c>
      <c r="N188" s="261">
        <f>25.4*L188/H188</f>
        <v>40.996491228070177</v>
      </c>
      <c r="O188" s="250">
        <f>25.4*(L188/H188)*(5/8)</f>
        <v>25.62280701754386</v>
      </c>
      <c r="P188" s="186">
        <f>254/H188</f>
        <v>33.421052631578952</v>
      </c>
      <c r="Q188" s="202">
        <f>(1/5)/0.001353831438675/N188</f>
        <v>3.6034517586962389</v>
      </c>
      <c r="R188" s="255">
        <f>(1/8)/0.001353831438675/O188</f>
        <v>3.6034517586962385</v>
      </c>
      <c r="S188" s="177">
        <f>(1/5)/0.001353831438675/(254/H188)</f>
        <v>4.4202341573340522</v>
      </c>
      <c r="T188" s="231">
        <f>((J188^2/(Q188*(1/5/N188)))+J188)/308.4/2</f>
        <v>8.3388032195934727</v>
      </c>
      <c r="U188" s="207">
        <f>(E188*0.7)/254/2</f>
        <v>6.0850393700787402</v>
      </c>
      <c r="V188" s="177">
        <f>U188*10/14</f>
        <v>4.3464566929133861</v>
      </c>
      <c r="W188" s="177">
        <f>U188/2</f>
        <v>3.0425196850393701</v>
      </c>
      <c r="X188" s="210">
        <f>((SQRT($L188^2*$M188^2)/$N$396)+($Q188/$Q$396))*(100/72.5)</f>
        <v>10.131927848195051</v>
      </c>
      <c r="Y188" s="186">
        <f>(($Q188/$Q$396)-($T188/$T$396))*(100/2.6125)</f>
        <v>-11.952514081702027</v>
      </c>
      <c r="Z188" s="53">
        <f>((SQRT($L188^2*$M188^2)/$N$396)-($T188/$T$396))*(100/63.923)</f>
        <v>9.6650730225797279</v>
      </c>
      <c r="AA188" s="53">
        <f>((SQRT($L188^2*$M188^2)/$N$396)+($Q188/$Q$396)-($T188/$T$396))*(100/64.8571)</f>
        <v>10.185155432312412</v>
      </c>
      <c r="AB188" s="53">
        <f>((2*SQRT($L188^2*$M188^2)/$N$396)+($Q188/$Q$396)-($T188/$T$396))*(100/136.423)</f>
        <v>9.913176163964323</v>
      </c>
    </row>
    <row r="189" spans="2:41" ht="12.75" customHeight="1" x14ac:dyDescent="0.3">
      <c r="B189" s="48" t="s">
        <v>21</v>
      </c>
      <c r="C189" s="56" t="s">
        <v>455</v>
      </c>
      <c r="D189" s="49">
        <v>799</v>
      </c>
      <c r="E189" s="50">
        <v>4160</v>
      </c>
      <c r="F189" s="57">
        <v>3120</v>
      </c>
      <c r="G189" s="53">
        <f>E189*F189/1000000</f>
        <v>12.979200000000001</v>
      </c>
      <c r="H189" s="52">
        <v>18.7</v>
      </c>
      <c r="I189" s="58">
        <v>14</v>
      </c>
      <c r="J189" s="53">
        <f>SQRT((H189*H189)+(I189*I189))</f>
        <v>23.360008561642267</v>
      </c>
      <c r="K189" s="215">
        <f>((E189/H189)+(F189/I189))/2</f>
        <v>222.65851795263561</v>
      </c>
      <c r="L189" s="223">
        <f>E189/360</f>
        <v>11.555555555555555</v>
      </c>
      <c r="M189" s="250">
        <f>F189/360</f>
        <v>8.6666666666666661</v>
      </c>
      <c r="N189" s="261">
        <f>25.4*L189/H189</f>
        <v>15.695781342840164</v>
      </c>
      <c r="O189" s="250">
        <f>25.4*(L189/H189)*(5/8)</f>
        <v>9.809863339275104</v>
      </c>
      <c r="P189" s="186">
        <f>254/H189</f>
        <v>13.58288770053476</v>
      </c>
      <c r="Q189" s="202">
        <f>(1/5)/0.001353831438675/N189</f>
        <v>9.4120117494853393</v>
      </c>
      <c r="R189" s="255">
        <f>(1/8)/0.001353831438675/O189</f>
        <v>9.4120117494853375</v>
      </c>
      <c r="S189" s="177">
        <f>(1/5)/0.001353831438675/(254/H189)</f>
        <v>10.876102466071945</v>
      </c>
      <c r="T189" s="231">
        <f>((J189^2/(Q189*(1/5/N189)))+J189)/308.4/2</f>
        <v>7.414742629361057</v>
      </c>
      <c r="U189" s="207">
        <f>(E189*0.7)/254/2</f>
        <v>5.7322834645669287</v>
      </c>
      <c r="V189" s="177">
        <f>U189*10/14</f>
        <v>4.0944881889763778</v>
      </c>
      <c r="W189" s="177">
        <f>U189/2</f>
        <v>2.8661417322834644</v>
      </c>
      <c r="X189" s="210">
        <f>((SQRT($L189^2*$M189^2)/$N$396)+($Q189/$Q$396))*(100/72.5)</f>
        <v>10.008354636121242</v>
      </c>
      <c r="Y189" s="186">
        <f>(($Q189/$Q$396)-($T189/$T$396))*(100/2.6125)</f>
        <v>17.568635840033981</v>
      </c>
      <c r="Z189" s="53">
        <f>((SQRT($L189^2*$M189^2)/$N$396)-($T189/$T$396))*(100/63.923)</f>
        <v>8.5749206849066972</v>
      </c>
      <c r="AA189" s="53">
        <f>((SQRT($L189^2*$M189^2)/$N$396)+($Q189/$Q$396)-($T189/$T$396))*(100/64.8571)</f>
        <v>10.173430720708831</v>
      </c>
      <c r="AB189" s="53">
        <f>((2*SQRT($L189^2*$M189^2)/$N$396)+($Q189/$Q$396)-($T189/$T$396))*(100/136.423)</f>
        <v>9.3366981085306779</v>
      </c>
    </row>
    <row r="190" spans="2:41" ht="12.75" customHeight="1" x14ac:dyDescent="0.3">
      <c r="B190" s="48" t="s">
        <v>23</v>
      </c>
      <c r="C190" s="56" t="s">
        <v>360</v>
      </c>
      <c r="D190" s="49">
        <v>999</v>
      </c>
      <c r="E190" s="50">
        <v>4288</v>
      </c>
      <c r="F190" s="57">
        <v>2856</v>
      </c>
      <c r="G190" s="53">
        <f>E190*F190/1000000</f>
        <v>12.246528</v>
      </c>
      <c r="H190" s="52">
        <v>23.5</v>
      </c>
      <c r="I190" s="58">
        <v>15.6</v>
      </c>
      <c r="J190" s="53">
        <f>SQRT((H190*H190)+(I190*I190))</f>
        <v>28.206559520792322</v>
      </c>
      <c r="K190" s="215">
        <f>((E190/H190)+(F190/I190))/2</f>
        <v>182.77250409165305</v>
      </c>
      <c r="L190" s="223">
        <f>E190/360</f>
        <v>11.911111111111111</v>
      </c>
      <c r="M190" s="250">
        <f>F190/360</f>
        <v>7.9333333333333336</v>
      </c>
      <c r="N190" s="261">
        <f>25.4*L190/H190</f>
        <v>12.874137115839243</v>
      </c>
      <c r="O190" s="250">
        <f>25.4*(L190/H190)*(5/8)</f>
        <v>8.0463356973995275</v>
      </c>
      <c r="P190" s="186">
        <f>254/H190</f>
        <v>10.808510638297872</v>
      </c>
      <c r="Q190" s="202">
        <f>(1/5)/0.001353831438675/N190</f>
        <v>11.474856690349473</v>
      </c>
      <c r="R190" s="255">
        <f>(1/8)/0.001353831438675/O190</f>
        <v>11.474856690349471</v>
      </c>
      <c r="S190" s="177">
        <f>(1/5)/0.001353831438675/(254/H190)</f>
        <v>13.667829302282929</v>
      </c>
      <c r="T190" s="231">
        <f>((J190^2/(Q190*(1/5/N190)))+J190)/308.4/2</f>
        <v>7.281700057936825</v>
      </c>
      <c r="U190" s="207">
        <f>(E190*0.7)/254/2</f>
        <v>5.9086614173228345</v>
      </c>
      <c r="V190" s="177">
        <f>U190*10/14</f>
        <v>4.2204724409448815</v>
      </c>
      <c r="W190" s="177">
        <f>U190/2</f>
        <v>2.9543307086614172</v>
      </c>
      <c r="X190" s="210">
        <f>((SQRT($L190^2*$M190^2)/$N$396)+($Q190/$Q$396))*(100/72.5)</f>
        <v>9.8679740470017663</v>
      </c>
      <c r="Y190" s="186">
        <f>(($Q190/$Q$396)-($T190/$T$396))*(100/2.6125)</f>
        <v>27.390063766038352</v>
      </c>
      <c r="Z190" s="53">
        <f>((SQRT($L190^2*$M190^2)/$N$396)-($T190/$T$396))*(100/63.923)</f>
        <v>8.0512396674578532</v>
      </c>
      <c r="AA190" s="53">
        <f>((SQRT($L190^2*$M190^2)/$N$396)+($Q190/$Q$396)-($T190/$T$396))*(100/64.8571)</f>
        <v>10.034707481982014</v>
      </c>
      <c r="AB190" s="53">
        <f>((2*SQRT($L190^2*$M190^2)/$N$396)+($Q190/$Q$396)-($T190/$T$396))*(100/136.423)</f>
        <v>9.0167164750118083</v>
      </c>
    </row>
    <row r="191" spans="2:41" ht="12.75" customHeight="1" x14ac:dyDescent="0.3">
      <c r="B191" s="48" t="s">
        <v>14</v>
      </c>
      <c r="C191" s="56" t="s">
        <v>88</v>
      </c>
      <c r="D191" s="49">
        <v>4999</v>
      </c>
      <c r="E191" s="50">
        <v>4288</v>
      </c>
      <c r="F191" s="57">
        <v>2848</v>
      </c>
      <c r="G191" s="53">
        <f>E191*F191/1000000</f>
        <v>12.212224000000001</v>
      </c>
      <c r="H191" s="52">
        <v>23.7</v>
      </c>
      <c r="I191" s="58">
        <v>15.7</v>
      </c>
      <c r="J191" s="53">
        <f>SQRT((H191*H191)+(I191*I191))</f>
        <v>28.428506819739933</v>
      </c>
      <c r="K191" s="215">
        <f>((E191/H191)+(F191/I191))/2</f>
        <v>181.16477196377221</v>
      </c>
      <c r="L191" s="223">
        <f>E191/360</f>
        <v>11.911111111111111</v>
      </c>
      <c r="M191" s="250">
        <f>F191/360</f>
        <v>7.9111111111111114</v>
      </c>
      <c r="N191" s="261">
        <f>25.4*L191/H191</f>
        <v>12.765494608532583</v>
      </c>
      <c r="O191" s="250">
        <f>25.4*(L191/H191)*(5/8)</f>
        <v>7.9784341303328645</v>
      </c>
      <c r="P191" s="186">
        <f>254/H191</f>
        <v>10.717299578059071</v>
      </c>
      <c r="Q191" s="202">
        <f>(1/5)/0.001353831438675/N191</f>
        <v>11.572515045160957</v>
      </c>
      <c r="R191" s="255">
        <f>(1/8)/0.001353831438675/O191</f>
        <v>11.572515045160957</v>
      </c>
      <c r="S191" s="177">
        <f>(1/5)/0.001353831438675/(254/H191)</f>
        <v>13.784151253791718</v>
      </c>
      <c r="T191" s="231">
        <f>((J191^2/(Q191*(1/5/N191)))+J191)/308.4/2</f>
        <v>7.2728502898890222</v>
      </c>
      <c r="U191" s="207">
        <f>(E191*0.7)/254/2</f>
        <v>5.9086614173228345</v>
      </c>
      <c r="V191" s="177">
        <f>U191*10/14</f>
        <v>4.2204724409448815</v>
      </c>
      <c r="W191" s="177">
        <f>U191/2</f>
        <v>2.9543307086614172</v>
      </c>
      <c r="X191" s="210">
        <f>((SQRT($L191^2*$M191^2)/$N$396)+($Q191/$Q$396))*(100/72.5)</f>
        <v>9.8615773370320792</v>
      </c>
      <c r="Y191" s="186">
        <f>(($Q191/$Q$396)-($T191/$T$396))*(100/2.6125)</f>
        <v>27.863690379144213</v>
      </c>
      <c r="Z191" s="53">
        <f>((SQRT($L191^2*$M191^2)/$N$396)-($T191/$T$396))*(100/63.923)</f>
        <v>8.0270844527369611</v>
      </c>
      <c r="AA191" s="53">
        <f>((SQRT($L191^2*$M191^2)/$N$396)+($Q191/$Q$396)-($T191/$T$396))*(100/64.8571)</f>
        <v>10.028767610043039</v>
      </c>
      <c r="AB191" s="53">
        <f>((2*SQRT($L191^2*$M191^2)/$N$396)+($Q191/$Q$396)-($T191/$T$396))*(100/136.423)</f>
        <v>9.0019987568601358</v>
      </c>
    </row>
    <row r="192" spans="2:41" ht="12.75" customHeight="1" x14ac:dyDescent="0.3">
      <c r="B192" s="54" t="s">
        <v>14</v>
      </c>
      <c r="C192" s="61" t="s">
        <v>144</v>
      </c>
      <c r="D192" s="49">
        <v>4695</v>
      </c>
      <c r="E192" s="50">
        <v>4288</v>
      </c>
      <c r="F192" s="57">
        <v>2848</v>
      </c>
      <c r="G192" s="53">
        <f>E192*F192/1000000</f>
        <v>12.212224000000001</v>
      </c>
      <c r="H192" s="52">
        <v>23.7</v>
      </c>
      <c r="I192" s="58">
        <v>15.7</v>
      </c>
      <c r="J192" s="53">
        <f>SQRT((H192*H192)+(I192*I192))</f>
        <v>28.428506819739933</v>
      </c>
      <c r="K192" s="215">
        <f>((E192/H192)+(F192/I192))/2</f>
        <v>181.16477196377221</v>
      </c>
      <c r="L192" s="223">
        <f>E192/360</f>
        <v>11.911111111111111</v>
      </c>
      <c r="M192" s="250">
        <f>F192/360</f>
        <v>7.9111111111111114</v>
      </c>
      <c r="N192" s="261">
        <f>25.4*L192/H192</f>
        <v>12.765494608532583</v>
      </c>
      <c r="O192" s="250">
        <f>25.4*(L192/H192)*(5/8)</f>
        <v>7.9784341303328645</v>
      </c>
      <c r="P192" s="186">
        <f>254/H192</f>
        <v>10.717299578059071</v>
      </c>
      <c r="Q192" s="202">
        <f>(1/5)/0.001353831438675/N192</f>
        <v>11.572515045160957</v>
      </c>
      <c r="R192" s="255">
        <f>(1/8)/0.001353831438675/O192</f>
        <v>11.572515045160957</v>
      </c>
      <c r="S192" s="177">
        <f>(1/5)/0.001353831438675/(254/H192)</f>
        <v>13.784151253791718</v>
      </c>
      <c r="T192" s="231">
        <f>((J192^2/(Q192*(1/5/N192)))+J192)/308.4/2</f>
        <v>7.2728502898890222</v>
      </c>
      <c r="U192" s="207">
        <f>(E192*0.7)/254/2</f>
        <v>5.9086614173228345</v>
      </c>
      <c r="V192" s="177">
        <f>U192*10/14</f>
        <v>4.2204724409448815</v>
      </c>
      <c r="W192" s="177">
        <f>U192/2</f>
        <v>2.9543307086614172</v>
      </c>
      <c r="X192" s="210">
        <f>((SQRT($L192^2*$M192^2)/$N$396)+($Q192/$Q$396))*(100/72.5)</f>
        <v>9.8615773370320792</v>
      </c>
      <c r="Y192" s="186">
        <f>(($Q192/$Q$396)-($T192/$T$396))*(100/2.6125)</f>
        <v>27.863690379144213</v>
      </c>
      <c r="Z192" s="53">
        <f>((SQRT($L192^2*$M192^2)/$N$396)-($T192/$T$396))*(100/63.923)</f>
        <v>8.0270844527369611</v>
      </c>
      <c r="AA192" s="53">
        <f>((SQRT($L192^2*$M192^2)/$N$396)+($Q192/$Q$396)-($T192/$T$396))*(100/64.8571)</f>
        <v>10.028767610043039</v>
      </c>
      <c r="AB192" s="53">
        <f>((2*SQRT($L192^2*$M192^2)/$N$396)+($Q192/$Q$396)-($T192/$T$396))*(100/136.423)</f>
        <v>9.0019987568601358</v>
      </c>
      <c r="AO192" s="97"/>
    </row>
    <row r="193" spans="2:28" ht="12.75" customHeight="1" x14ac:dyDescent="0.3">
      <c r="B193" s="48" t="s">
        <v>14</v>
      </c>
      <c r="C193" s="56" t="s">
        <v>331</v>
      </c>
      <c r="D193" s="49">
        <v>899</v>
      </c>
      <c r="E193" s="50">
        <v>4288</v>
      </c>
      <c r="F193" s="57">
        <v>2848</v>
      </c>
      <c r="G193" s="53">
        <f>E193*F193/1000000</f>
        <v>12.212224000000001</v>
      </c>
      <c r="H193" s="52">
        <v>23.7</v>
      </c>
      <c r="I193" s="58">
        <v>15.7</v>
      </c>
      <c r="J193" s="53">
        <f>SQRT((H193*H193)+(I193*I193))</f>
        <v>28.428506819739933</v>
      </c>
      <c r="K193" s="215">
        <f>((E193/H193)+(F193/I193))/2</f>
        <v>181.16477196377221</v>
      </c>
      <c r="L193" s="223">
        <f>E193/360</f>
        <v>11.911111111111111</v>
      </c>
      <c r="M193" s="250">
        <f>F193/360</f>
        <v>7.9111111111111114</v>
      </c>
      <c r="N193" s="261">
        <f>25.4*L193/H193</f>
        <v>12.765494608532583</v>
      </c>
      <c r="O193" s="250">
        <f>25.4*(L193/H193)*(5/8)</f>
        <v>7.9784341303328645</v>
      </c>
      <c r="P193" s="186">
        <f>254/H193</f>
        <v>10.717299578059071</v>
      </c>
      <c r="Q193" s="202">
        <f>(1/5)/0.001353831438675/N193</f>
        <v>11.572515045160957</v>
      </c>
      <c r="R193" s="255">
        <f>(1/8)/0.001353831438675/O193</f>
        <v>11.572515045160957</v>
      </c>
      <c r="S193" s="177">
        <f>(1/5)/0.001353831438675/(254/H193)</f>
        <v>13.784151253791718</v>
      </c>
      <c r="T193" s="231">
        <f>((J193^2/(Q193*(1/5/N193)))+J193)/308.4/2</f>
        <v>7.2728502898890222</v>
      </c>
      <c r="U193" s="207">
        <f>(E193*0.7)/254/2</f>
        <v>5.9086614173228345</v>
      </c>
      <c r="V193" s="177">
        <f>U193*10/14</f>
        <v>4.2204724409448815</v>
      </c>
      <c r="W193" s="177">
        <f>U193/2</f>
        <v>2.9543307086614172</v>
      </c>
      <c r="X193" s="210">
        <f>((SQRT($L193^2*$M193^2)/$N$396)+($Q193/$Q$396))*(100/72.5)</f>
        <v>9.8615773370320792</v>
      </c>
      <c r="Y193" s="186">
        <f>(($Q193/$Q$396)-($T193/$T$396))*(100/2.6125)</f>
        <v>27.863690379144213</v>
      </c>
      <c r="Z193" s="53">
        <f>((SQRT($L193^2*$M193^2)/$N$396)-($T193/$T$396))*(100/63.923)</f>
        <v>8.0270844527369611</v>
      </c>
      <c r="AA193" s="53">
        <f>((SQRT($L193^2*$M193^2)/$N$396)+($Q193/$Q$396)-($T193/$T$396))*(100/64.8571)</f>
        <v>10.028767610043039</v>
      </c>
      <c r="AB193" s="53">
        <f>((2*SQRT($L193^2*$M193^2)/$N$396)+($Q193/$Q$396)-($T193/$T$396))*(100/136.423)</f>
        <v>9.0019987568601358</v>
      </c>
    </row>
    <row r="194" spans="2:28" ht="12.75" customHeight="1" x14ac:dyDescent="0.3">
      <c r="B194" s="48" t="s">
        <v>145</v>
      </c>
      <c r="C194" s="56" t="s">
        <v>377</v>
      </c>
      <c r="D194" s="49">
        <v>599</v>
      </c>
      <c r="E194" s="50">
        <v>4288</v>
      </c>
      <c r="F194" s="57">
        <v>2848</v>
      </c>
      <c r="G194" s="53">
        <f>E194*F194/1000000</f>
        <v>12.212224000000001</v>
      </c>
      <c r="H194" s="52">
        <v>23.6</v>
      </c>
      <c r="I194" s="58">
        <v>15.7</v>
      </c>
      <c r="J194" s="53">
        <f>SQRT((H194*H194)+(I194*I194))</f>
        <v>28.34519359609315</v>
      </c>
      <c r="K194" s="215">
        <f>((E194/H194)+(F194/I194))/2</f>
        <v>181.54809456979382</v>
      </c>
      <c r="L194" s="223">
        <f>E194/360</f>
        <v>11.911111111111111</v>
      </c>
      <c r="M194" s="250">
        <f>F194/360</f>
        <v>7.9111111111111114</v>
      </c>
      <c r="N194" s="261">
        <f>25.4*L194/H194</f>
        <v>12.819585687382297</v>
      </c>
      <c r="O194" s="250">
        <f>25.4*(L194/H194)*(5/8)</f>
        <v>8.0122410546139342</v>
      </c>
      <c r="P194" s="186">
        <f>254/H194</f>
        <v>10.762711864406779</v>
      </c>
      <c r="Q194" s="202">
        <f>(1/5)/0.001353831438675/N194</f>
        <v>11.523685867755216</v>
      </c>
      <c r="R194" s="255">
        <f>(1/8)/0.001353831438675/O194</f>
        <v>11.523685867755216</v>
      </c>
      <c r="S194" s="177">
        <f>(1/5)/0.001353831438675/(254/H194)</f>
        <v>13.725990278037324</v>
      </c>
      <c r="T194" s="231">
        <f>((J194^2/(Q194*(1/5/N194)))+J194)/308.4/2</f>
        <v>7.2914337565494671</v>
      </c>
      <c r="U194" s="207">
        <f>(E194*0.7)/254/2</f>
        <v>5.9086614173228345</v>
      </c>
      <c r="V194" s="177">
        <f>U194*10/14</f>
        <v>4.2204724409448815</v>
      </c>
      <c r="W194" s="177">
        <f>U194/2</f>
        <v>2.9543307086614172</v>
      </c>
      <c r="X194" s="210">
        <f>((SQRT($L194^2*$M194^2)/$N$396)+($Q194/$Q$396))*(100/72.5)</f>
        <v>9.8535853996371117</v>
      </c>
      <c r="Y194" s="186">
        <f>(($Q194/$Q$396)-($T194/$T$396))*(100/2.6125)</f>
        <v>27.578792676610377</v>
      </c>
      <c r="Z194" s="53">
        <f>((SQRT($L194^2*$M194^2)/$N$396)-($T194/$T$396))*(100/63.923)</f>
        <v>8.0245051027888277</v>
      </c>
      <c r="AA194" s="53">
        <f>((SQRT($L194^2*$M194^2)/$N$396)+($Q194/$Q$396)-($T194/$T$396))*(100/64.8571)</f>
        <v>10.017291684541132</v>
      </c>
      <c r="AB194" s="53">
        <f>((2*SQRT($L194^2*$M194^2)/$N$396)+($Q194/$Q$396)-($T194/$T$396))*(100/136.423)</f>
        <v>8.9965429667963672</v>
      </c>
    </row>
    <row r="195" spans="2:28" ht="12.75" customHeight="1" x14ac:dyDescent="0.3">
      <c r="B195" s="48" t="s">
        <v>164</v>
      </c>
      <c r="C195" s="56" t="s">
        <v>398</v>
      </c>
      <c r="D195" s="49">
        <v>649</v>
      </c>
      <c r="E195" s="50">
        <v>4288</v>
      </c>
      <c r="F195" s="57">
        <v>2848</v>
      </c>
      <c r="G195" s="53">
        <f>E195*F195/1000000</f>
        <v>12.212224000000001</v>
      </c>
      <c r="H195" s="52">
        <v>23.6</v>
      </c>
      <c r="I195" s="58">
        <v>15.8</v>
      </c>
      <c r="J195" s="53">
        <f>SQRT((H195*H195)+(I195*I195))</f>
        <v>28.400704216621108</v>
      </c>
      <c r="K195" s="215">
        <f>((E195/H195)+(F195/I195))/2</f>
        <v>180.97403990559965</v>
      </c>
      <c r="L195" s="223">
        <f>E195/360</f>
        <v>11.911111111111111</v>
      </c>
      <c r="M195" s="250">
        <f>F195/360</f>
        <v>7.9111111111111114</v>
      </c>
      <c r="N195" s="261">
        <f>25.4*L195/H195</f>
        <v>12.819585687382297</v>
      </c>
      <c r="O195" s="250">
        <f>25.4*(L195/H195)*(5/8)</f>
        <v>8.0122410546139342</v>
      </c>
      <c r="P195" s="186">
        <f>254/H195</f>
        <v>10.762711864406779</v>
      </c>
      <c r="Q195" s="202">
        <f>(1/5)/0.001353831438675/N195</f>
        <v>11.523685867755216</v>
      </c>
      <c r="R195" s="255">
        <f>(1/8)/0.001353831438675/O195</f>
        <v>11.523685867755216</v>
      </c>
      <c r="S195" s="177">
        <f>(1/5)/0.001353831438675/(254/H195)</f>
        <v>13.725990278037324</v>
      </c>
      <c r="T195" s="231">
        <f>((J195^2/(Q195*(1/5/N195)))+J195)/308.4/2</f>
        <v>7.3199303226360035</v>
      </c>
      <c r="U195" s="207">
        <f>(E195*0.7)/254/2</f>
        <v>5.9086614173228345</v>
      </c>
      <c r="V195" s="177">
        <f>U195*10/14</f>
        <v>4.2204724409448815</v>
      </c>
      <c r="W195" s="177">
        <f>U195/2</f>
        <v>2.9543307086614172</v>
      </c>
      <c r="X195" s="210">
        <f>((SQRT($L195^2*$M195^2)/$N$396)+($Q195/$Q$396))*(100/72.5)</f>
        <v>9.8535853996371117</v>
      </c>
      <c r="Y195" s="186">
        <f>(($Q195/$Q$396)-($T195/$T$396))*(100/2.6125)</f>
        <v>27.482014616053352</v>
      </c>
      <c r="Z195" s="53">
        <f>((SQRT($L195^2*$M195^2)/$N$396)-($T195/$T$396))*(100/63.923)</f>
        <v>8.0205498334302998</v>
      </c>
      <c r="AA195" s="53">
        <f>((SQRT($L195^2*$M195^2)/$N$396)+($Q195/$Q$396)-($T195/$T$396))*(100/64.8571)</f>
        <v>10.01339338068226</v>
      </c>
      <c r="AB195" s="53">
        <f>((2*SQRT($L195^2*$M195^2)/$N$396)+($Q195/$Q$396)-($T195/$T$396))*(100/136.423)</f>
        <v>8.994689667255928</v>
      </c>
    </row>
    <row r="196" spans="2:28" ht="12.75" customHeight="1" x14ac:dyDescent="0.3">
      <c r="B196" s="48" t="s">
        <v>36</v>
      </c>
      <c r="C196" s="56" t="s">
        <v>386</v>
      </c>
      <c r="D196" s="49">
        <v>999</v>
      </c>
      <c r="E196" s="50">
        <v>4288</v>
      </c>
      <c r="F196" s="57">
        <v>2848</v>
      </c>
      <c r="G196" s="53">
        <f>E196*F196/1000000</f>
        <v>12.212224000000001</v>
      </c>
      <c r="H196" s="52">
        <v>23.6</v>
      </c>
      <c r="I196" s="58">
        <v>15.8</v>
      </c>
      <c r="J196" s="53">
        <f>SQRT((H196*H196)+(I196*I196))</f>
        <v>28.400704216621108</v>
      </c>
      <c r="K196" s="215">
        <f>((E196/H196)+(F196/I196))/2</f>
        <v>180.97403990559965</v>
      </c>
      <c r="L196" s="223">
        <f>E196/360</f>
        <v>11.911111111111111</v>
      </c>
      <c r="M196" s="250">
        <f>F196/360</f>
        <v>7.9111111111111114</v>
      </c>
      <c r="N196" s="261">
        <f>25.4*L196/H196</f>
        <v>12.819585687382297</v>
      </c>
      <c r="O196" s="250">
        <f>25.4*(L196/H196)*(5/8)</f>
        <v>8.0122410546139342</v>
      </c>
      <c r="P196" s="186">
        <f>254/H196</f>
        <v>10.762711864406779</v>
      </c>
      <c r="Q196" s="202">
        <f>(1/5)/0.001353831438675/N196</f>
        <v>11.523685867755216</v>
      </c>
      <c r="R196" s="255">
        <f>(1/8)/0.001353831438675/O196</f>
        <v>11.523685867755216</v>
      </c>
      <c r="S196" s="177">
        <f>(1/5)/0.001353831438675/(254/H196)</f>
        <v>13.725990278037324</v>
      </c>
      <c r="T196" s="231">
        <f>((J196^2/(Q196*(1/5/N196)))+J196)/308.4/2</f>
        <v>7.3199303226360035</v>
      </c>
      <c r="U196" s="207">
        <f>(E196*0.7)/254/2</f>
        <v>5.9086614173228345</v>
      </c>
      <c r="V196" s="177">
        <f>U196*10/14</f>
        <v>4.2204724409448815</v>
      </c>
      <c r="W196" s="177">
        <f>U196/2</f>
        <v>2.9543307086614172</v>
      </c>
      <c r="X196" s="210">
        <f>((SQRT($L196^2*$M196^2)/$N$396)+($Q196/$Q$396))*(100/72.5)</f>
        <v>9.8535853996371117</v>
      </c>
      <c r="Y196" s="186">
        <f>(($Q196/$Q$396)-($T196/$T$396))*(100/2.6125)</f>
        <v>27.482014616053352</v>
      </c>
      <c r="Z196" s="53">
        <f>((SQRT($L196^2*$M196^2)/$N$396)-($T196/$T$396))*(100/63.923)</f>
        <v>8.0205498334302998</v>
      </c>
      <c r="AA196" s="53">
        <f>((SQRT($L196^2*$M196^2)/$N$396)+($Q196/$Q$396)-($T196/$T$396))*(100/64.8571)</f>
        <v>10.01339338068226</v>
      </c>
      <c r="AB196" s="53">
        <f>((2*SQRT($L196^2*$M196^2)/$N$396)+($Q196/$Q$396)-($T196/$T$396))*(100/136.423)</f>
        <v>8.994689667255928</v>
      </c>
    </row>
    <row r="197" spans="2:28" ht="12.75" customHeight="1" x14ac:dyDescent="0.3">
      <c r="B197" s="48" t="s">
        <v>14</v>
      </c>
      <c r="C197" s="56" t="s">
        <v>312</v>
      </c>
      <c r="D197" s="49">
        <v>999</v>
      </c>
      <c r="E197" s="50">
        <v>4288</v>
      </c>
      <c r="F197" s="57">
        <v>2848</v>
      </c>
      <c r="G197" s="53">
        <f>E197*F197/1000000</f>
        <v>12.212224000000001</v>
      </c>
      <c r="H197" s="52">
        <v>23.6</v>
      </c>
      <c r="I197" s="58">
        <v>15.8</v>
      </c>
      <c r="J197" s="53">
        <f>SQRT((H197*H197)+(I197*I197))</f>
        <v>28.400704216621108</v>
      </c>
      <c r="K197" s="215">
        <f>((E197/H197)+(F197/I197))/2</f>
        <v>180.97403990559965</v>
      </c>
      <c r="L197" s="223">
        <f>E197/360</f>
        <v>11.911111111111111</v>
      </c>
      <c r="M197" s="250">
        <f>F197/360</f>
        <v>7.9111111111111114</v>
      </c>
      <c r="N197" s="261">
        <f>25.4*L197/H197</f>
        <v>12.819585687382297</v>
      </c>
      <c r="O197" s="250">
        <f>25.4*(L197/H197)*(5/8)</f>
        <v>8.0122410546139342</v>
      </c>
      <c r="P197" s="186">
        <f>254/H197</f>
        <v>10.762711864406779</v>
      </c>
      <c r="Q197" s="202">
        <f>(1/5)/0.001353831438675/N197</f>
        <v>11.523685867755216</v>
      </c>
      <c r="R197" s="255">
        <f>(1/8)/0.001353831438675/O197</f>
        <v>11.523685867755216</v>
      </c>
      <c r="S197" s="177">
        <f>(1/5)/0.001353831438675/(254/H197)</f>
        <v>13.725990278037324</v>
      </c>
      <c r="T197" s="231">
        <f>((J197^2/(Q197*(1/5/N197)))+J197)/308.4/2</f>
        <v>7.3199303226360035</v>
      </c>
      <c r="U197" s="207">
        <f>(E197*0.7)/254/2</f>
        <v>5.9086614173228345</v>
      </c>
      <c r="V197" s="177">
        <f>U197*10/14</f>
        <v>4.2204724409448815</v>
      </c>
      <c r="W197" s="177">
        <f>U197/2</f>
        <v>2.9543307086614172</v>
      </c>
      <c r="X197" s="210">
        <f>((SQRT($L197^2*$M197^2)/$N$396)+($Q197/$Q$396))*(100/72.5)</f>
        <v>9.8535853996371117</v>
      </c>
      <c r="Y197" s="186">
        <f>(($Q197/$Q$396)-($T197/$T$396))*(100/2.6125)</f>
        <v>27.482014616053352</v>
      </c>
      <c r="Z197" s="53">
        <f>((SQRT($L197^2*$M197^2)/$N$396)-($T197/$T$396))*(100/63.923)</f>
        <v>8.0205498334302998</v>
      </c>
      <c r="AA197" s="53">
        <f>((SQRT($L197^2*$M197^2)/$N$396)+($Q197/$Q$396)-($T197/$T$396))*(100/64.8571)</f>
        <v>10.01339338068226</v>
      </c>
      <c r="AB197" s="53">
        <f>((2*SQRT($L197^2*$M197^2)/$N$396)+($Q197/$Q$396)-($T197/$T$396))*(100/136.423)</f>
        <v>8.994689667255928</v>
      </c>
    </row>
    <row r="198" spans="2:28" ht="12.75" customHeight="1" x14ac:dyDescent="0.3">
      <c r="B198" s="48" t="s">
        <v>34</v>
      </c>
      <c r="C198" s="56" t="s">
        <v>356</v>
      </c>
      <c r="D198" s="49">
        <v>1995</v>
      </c>
      <c r="E198" s="50">
        <v>4272</v>
      </c>
      <c r="F198" s="57">
        <v>2856</v>
      </c>
      <c r="G198" s="53">
        <f>E198*F198/1000000</f>
        <v>12.200832</v>
      </c>
      <c r="H198" s="52">
        <v>23.6</v>
      </c>
      <c r="I198" s="58">
        <v>15.8</v>
      </c>
      <c r="J198" s="53">
        <f>SQRT((H198*H198)+(I198*I198))</f>
        <v>28.400704216621108</v>
      </c>
      <c r="K198" s="215">
        <f>((E198/H198)+(F198/I198))/2</f>
        <v>180.8882214117142</v>
      </c>
      <c r="L198" s="223">
        <f>E198/360</f>
        <v>11.866666666666667</v>
      </c>
      <c r="M198" s="250">
        <f>F198/360</f>
        <v>7.9333333333333336</v>
      </c>
      <c r="N198" s="261">
        <f>25.4*L198/H198</f>
        <v>12.771751412429378</v>
      </c>
      <c r="O198" s="250">
        <f>25.4*(L198/H198)*(5/8)</f>
        <v>7.9823446327683616</v>
      </c>
      <c r="P198" s="186">
        <f>254/H198</f>
        <v>10.762711864406779</v>
      </c>
      <c r="Q198" s="202">
        <f>(1/5)/0.001353831438675/N198</f>
        <v>11.566845739919092</v>
      </c>
      <c r="R198" s="255">
        <f>(1/8)/0.001353831438675/O198</f>
        <v>11.56684573991909</v>
      </c>
      <c r="S198" s="177">
        <f>(1/5)/0.001353831438675/(254/H198)</f>
        <v>13.725990278037324</v>
      </c>
      <c r="T198" s="231">
        <f>((J198^2/(Q198*(1/5/N198)))+J198)/308.4/2</f>
        <v>7.2657488718806844</v>
      </c>
      <c r="U198" s="207">
        <f>(E198*0.7)/254/2</f>
        <v>5.8866141732283461</v>
      </c>
      <c r="V198" s="177">
        <f>U198*10/14</f>
        <v>4.2047244094488185</v>
      </c>
      <c r="W198" s="177">
        <f>U198/2</f>
        <v>2.9433070866141731</v>
      </c>
      <c r="X198" s="210">
        <f>((SQRT($L198^2*$M198^2)/$N$396)+($Q198/$Q$396))*(100/72.5)</f>
        <v>9.8532170758168043</v>
      </c>
      <c r="Y198" s="186">
        <f>(($Q198/$Q$396)-($T198/$T$396))*(100/2.6125)</f>
        <v>27.862057308422422</v>
      </c>
      <c r="Z198" s="53">
        <f>((SQRT($L198^2*$M198^2)/$N$396)-($T198/$T$396))*(100/63.923)</f>
        <v>8.0196405057531734</v>
      </c>
      <c r="AA198" s="53">
        <f>((SQRT($L198^2*$M198^2)/$N$396)+($Q198/$Q$396)-($T198/$T$396))*(100/64.8571)</f>
        <v>10.020393625094492</v>
      </c>
      <c r="AB198" s="53">
        <f>((2*SQRT($L198^2*$M198^2)/$N$396)+($Q198/$Q$396)-($T198/$T$396))*(100/136.423)</f>
        <v>8.9940678481339518</v>
      </c>
    </row>
    <row r="199" spans="2:28" ht="12.75" customHeight="1" x14ac:dyDescent="0.3">
      <c r="B199" s="48" t="s">
        <v>30</v>
      </c>
      <c r="C199" s="59" t="s">
        <v>472</v>
      </c>
      <c r="D199" s="49">
        <v>899</v>
      </c>
      <c r="E199" s="50">
        <v>4112</v>
      </c>
      <c r="F199" s="57">
        <v>3088</v>
      </c>
      <c r="G199" s="53">
        <f>E199*F199/1000000</f>
        <v>12.697856</v>
      </c>
      <c r="H199" s="52">
        <v>17.3</v>
      </c>
      <c r="I199" s="58">
        <v>13</v>
      </c>
      <c r="J199" s="53">
        <f>SQRT((H199*H199)+(I199*I199))</f>
        <v>21.640009242142206</v>
      </c>
      <c r="K199" s="215">
        <f>((E199/H199)+(F199/I199))/2</f>
        <v>237.61316140506892</v>
      </c>
      <c r="L199" s="223">
        <f>E199/360</f>
        <v>11.422222222222222</v>
      </c>
      <c r="M199" s="250">
        <f>F199/360</f>
        <v>8.5777777777777775</v>
      </c>
      <c r="N199" s="261">
        <f>25.4*L199/H199</f>
        <v>16.770199100834937</v>
      </c>
      <c r="O199" s="250">
        <f>25.4*(L199/H199)*(5/8)</f>
        <v>10.481374438021835</v>
      </c>
      <c r="P199" s="186">
        <f>254/H199</f>
        <v>14.682080924855491</v>
      </c>
      <c r="Q199" s="202">
        <f>(1/5)/0.001353831438675/N199</f>
        <v>8.8090116001550296</v>
      </c>
      <c r="R199" s="255">
        <f>(1/8)/0.001353831438675/O199</f>
        <v>8.8090116001550296</v>
      </c>
      <c r="S199" s="177">
        <f>(1/5)/0.001353831438675/(254/H199)</f>
        <v>10.06184880551041</v>
      </c>
      <c r="T199" s="231">
        <f>((J199^2/(Q199*(1/5/N199)))+J199)/308.4/2</f>
        <v>7.2619762438288014</v>
      </c>
      <c r="U199" s="207">
        <f>(E199*0.7)/254/2</f>
        <v>5.6661417322834637</v>
      </c>
      <c r="V199" s="177">
        <f>U199*10/14</f>
        <v>4.047244094488188</v>
      </c>
      <c r="W199" s="177">
        <f>U199/2</f>
        <v>2.8330708661417319</v>
      </c>
      <c r="X199" s="210">
        <f>((SQRT($L199^2*$M199^2)/$N$396)+($Q199/$Q$396))*(100/72.5)</f>
        <v>9.7261065886251128</v>
      </c>
      <c r="Y199" s="186">
        <f>(($Q199/$Q$396)-($T199/$T$396))*(100/2.6125)</f>
        <v>15.348578085387725</v>
      </c>
      <c r="Z199" s="53">
        <f>((SQRT($L199^2*$M199^2)/$N$396)-($T199/$T$396))*(100/63.923)</f>
        <v>8.3879414086036306</v>
      </c>
      <c r="AA199" s="53">
        <f>((SQRT($L199^2*$M199^2)/$N$396)+($Q199/$Q$396)-($T199/$T$396))*(100/64.8571)</f>
        <v>9.8788202570386723</v>
      </c>
      <c r="AB199" s="53">
        <f>((2*SQRT($L199^2*$M199^2)/$N$396)+($Q199/$Q$396)-($T199/$T$396))*(100/136.423)</f>
        <v>9.0990896427837722</v>
      </c>
    </row>
    <row r="200" spans="2:28" ht="12.75" customHeight="1" x14ac:dyDescent="0.3">
      <c r="B200" s="48" t="s">
        <v>21</v>
      </c>
      <c r="C200" s="59" t="s">
        <v>387</v>
      </c>
      <c r="D200" s="49">
        <v>799</v>
      </c>
      <c r="E200" s="50">
        <v>4272</v>
      </c>
      <c r="F200" s="57">
        <v>2848</v>
      </c>
      <c r="G200" s="53">
        <f>E200*F200/1000000</f>
        <v>12.166656</v>
      </c>
      <c r="H200" s="52">
        <v>22.2</v>
      </c>
      <c r="I200" s="58">
        <v>14.8</v>
      </c>
      <c r="J200" s="53">
        <f>SQRT((H200*H200)+(I200*I200))</f>
        <v>26.681079438433521</v>
      </c>
      <c r="K200" s="215">
        <f>((E200/H200)+(F200/I200))/2</f>
        <v>192.43243243243245</v>
      </c>
      <c r="L200" s="223">
        <f>E200/360</f>
        <v>11.866666666666667</v>
      </c>
      <c r="M200" s="250">
        <f>F200/360</f>
        <v>7.9111111111111114</v>
      </c>
      <c r="N200" s="261">
        <f>25.4*L200/H200</f>
        <v>13.577177177177179</v>
      </c>
      <c r="O200" s="250">
        <f>25.4*(L200/H200)*(5/8)</f>
        <v>8.4857357357357373</v>
      </c>
      <c r="P200" s="186">
        <f>254/H200</f>
        <v>11.441441441441441</v>
      </c>
      <c r="Q200" s="202">
        <f>(1/5)/0.001353831438675/N200</f>
        <v>10.880676924839145</v>
      </c>
      <c r="R200" s="255">
        <f>(1/8)/0.001353831438675/O200</f>
        <v>10.880676924839143</v>
      </c>
      <c r="S200" s="177">
        <f>(1/5)/0.001353831438675/(254/H200)</f>
        <v>12.911736617475787</v>
      </c>
      <c r="T200" s="231">
        <f>((J200^2/(Q200*(1/5/N200)))+J200)/308.4/2</f>
        <v>7.2441443536576626</v>
      </c>
      <c r="U200" s="207">
        <f>(E200*0.7)/254/2</f>
        <v>5.8866141732283461</v>
      </c>
      <c r="V200" s="177">
        <f>U200*10/14</f>
        <v>4.2047244094488185</v>
      </c>
      <c r="W200" s="177">
        <f>U200/2</f>
        <v>2.9433070866141731</v>
      </c>
      <c r="X200" s="210">
        <f>((SQRT($L200^2*$M200^2)/$N$396)+($Q200/$Q$396))*(100/72.5)</f>
        <v>9.7186138242751596</v>
      </c>
      <c r="Y200" s="186">
        <f>(($Q200/$Q$396)-($T200/$T$396))*(100/2.6125)</f>
        <v>24.818798340847323</v>
      </c>
      <c r="Z200" s="53">
        <f>((SQRT($L200^2*$M200^2)/$N$396)-($T200/$T$396))*(100/63.923)</f>
        <v>7.9973503409033553</v>
      </c>
      <c r="AA200" s="53">
        <f>((SQRT($L200^2*$M200^2)/$N$396)+($Q200/$Q$396)-($T200/$T$396))*(100/64.8571)</f>
        <v>9.8728839153074812</v>
      </c>
      <c r="AB200" s="53">
        <f>((2*SQRT($L200^2*$M200^2)/$N$396)+($Q200/$Q$396)-($T200/$T$396))*(100/136.423)</f>
        <v>8.9120905426615309</v>
      </c>
    </row>
    <row r="201" spans="2:28" ht="12.75" customHeight="1" x14ac:dyDescent="0.3">
      <c r="B201" s="48" t="s">
        <v>80</v>
      </c>
      <c r="C201" s="56" t="s">
        <v>380</v>
      </c>
      <c r="D201" s="49">
        <v>450</v>
      </c>
      <c r="E201" s="50">
        <v>4320</v>
      </c>
      <c r="F201" s="57">
        <v>3240</v>
      </c>
      <c r="G201" s="53">
        <f>E201*F201/1000000</f>
        <v>13.9968</v>
      </c>
      <c r="H201" s="52">
        <v>6.16</v>
      </c>
      <c r="I201" s="58">
        <v>4.62</v>
      </c>
      <c r="J201" s="53">
        <f>SQRT((H201*H201)+(I201*I201))</f>
        <v>7.7</v>
      </c>
      <c r="K201" s="215">
        <f>((E201/H201)+(F201/I201))/2</f>
        <v>701.2987012987013</v>
      </c>
      <c r="L201" s="223">
        <f>E201/360</f>
        <v>12</v>
      </c>
      <c r="M201" s="250">
        <f>F201/360</f>
        <v>9</v>
      </c>
      <c r="N201" s="261">
        <f>25.4*L201/H201</f>
        <v>49.480519480519469</v>
      </c>
      <c r="O201" s="250">
        <f>25.4*(L201/H201)*(5/8)</f>
        <v>30.925324675324674</v>
      </c>
      <c r="P201" s="186">
        <f>254/H201</f>
        <v>41.233766233766232</v>
      </c>
      <c r="Q201" s="202">
        <f>(1/5)/0.001353831438675/N201</f>
        <v>2.9855967553922995</v>
      </c>
      <c r="R201" s="255">
        <f>(1/8)/0.001353831438675/O201</f>
        <v>2.9855967553922986</v>
      </c>
      <c r="S201" s="177">
        <f>(1/5)/0.001353831438675/(254/H201)</f>
        <v>3.5827161064707589</v>
      </c>
      <c r="T201" s="231">
        <f>((J201^2/(Q201*(1/5/N201)))+J201)/308.4/2</f>
        <v>7.9779314797949734</v>
      </c>
      <c r="U201" s="207">
        <f>(E201*0.7)/254/2</f>
        <v>5.9527559055118111</v>
      </c>
      <c r="V201" s="177">
        <f>U201*10/14</f>
        <v>4.2519685039370083</v>
      </c>
      <c r="W201" s="177">
        <f>U201/2</f>
        <v>2.9763779527559056</v>
      </c>
      <c r="X201" s="210">
        <f>((SQRT($L201^2*$M201^2)/$N$396)+($Q201/$Q$396))*(100/72.5)</f>
        <v>9.6204362918893658</v>
      </c>
      <c r="Y201" s="186">
        <f>(($Q201/$Q$396)-($T201/$T$396))*(100/2.6125)</f>
        <v>-13.533290743187415</v>
      </c>
      <c r="Z201" s="53">
        <f>((SQRT($L201^2*$M201^2)/$N$396)-($T201/$T$396))*(100/63.923)</f>
        <v>9.2497331874508948</v>
      </c>
      <c r="AA201" s="53">
        <f>((SQRT($L201^2*$M201^2)/$N$396)+($Q201/$Q$396)-($T201/$T$396))*(100/64.8571)</f>
        <v>9.6627555320606788</v>
      </c>
      <c r="AB201" s="53">
        <f>((2*SQRT($L201^2*$M201^2)/$N$396)+($Q201/$Q$396)-($T201/$T$396))*(100/136.423)</f>
        <v>9.4467379085887462</v>
      </c>
    </row>
    <row r="202" spans="2:28" ht="12.75" customHeight="1" x14ac:dyDescent="0.3">
      <c r="B202" s="48" t="s">
        <v>34</v>
      </c>
      <c r="C202" s="56" t="s">
        <v>394</v>
      </c>
      <c r="D202" s="49">
        <v>499</v>
      </c>
      <c r="E202" s="50">
        <v>4320</v>
      </c>
      <c r="F202" s="57">
        <v>3240</v>
      </c>
      <c r="G202" s="53">
        <f>E202*F202/1000000</f>
        <v>13.9968</v>
      </c>
      <c r="H202" s="52">
        <v>6.12</v>
      </c>
      <c r="I202" s="58">
        <v>4.51</v>
      </c>
      <c r="J202" s="53">
        <f>SQRT((H202*H202)+(I202*I202))</f>
        <v>7.6022693980153058</v>
      </c>
      <c r="K202" s="215">
        <f>((E202/H202)+(F202/I202))/2</f>
        <v>712.14295030650851</v>
      </c>
      <c r="L202" s="223">
        <f>E202/360</f>
        <v>12</v>
      </c>
      <c r="M202" s="250">
        <f>F202/360</f>
        <v>9</v>
      </c>
      <c r="N202" s="261">
        <f>25.4*L202/H202</f>
        <v>49.803921568627445</v>
      </c>
      <c r="O202" s="250">
        <f>25.4*(L202/H202)*(5/8)</f>
        <v>31.127450980392155</v>
      </c>
      <c r="P202" s="186">
        <f>254/H202</f>
        <v>41.503267973856211</v>
      </c>
      <c r="Q202" s="202">
        <f>(1/5)/0.001353831438675/N202</f>
        <v>2.9662097634741675</v>
      </c>
      <c r="R202" s="255">
        <f>(1/8)/0.001353831438675/O202</f>
        <v>2.9662097634741671</v>
      </c>
      <c r="S202" s="177">
        <f>(1/5)/0.001353831438675/(254/H202)</f>
        <v>3.5594517161690007</v>
      </c>
      <c r="T202" s="231">
        <f>((J202^2/(Q202*(1/5/N202)))+J202)/308.4/2</f>
        <v>7.8786855712739845</v>
      </c>
      <c r="U202" s="207">
        <f>(E202*0.7)/254/2</f>
        <v>5.9527559055118111</v>
      </c>
      <c r="V202" s="177">
        <f>U202*10/14</f>
        <v>4.2519685039370083</v>
      </c>
      <c r="W202" s="177">
        <f>U202/2</f>
        <v>2.9763779527559056</v>
      </c>
      <c r="X202" s="210">
        <f>((SQRT($L202^2*$M202^2)/$N$396)+($Q202/$Q$396))*(100/72.5)</f>
        <v>9.617263196745883</v>
      </c>
      <c r="Y202" s="186">
        <f>(($Q202/$Q$396)-($T202/$T$396))*(100/2.6125)</f>
        <v>-13.284295860478053</v>
      </c>
      <c r="Z202" s="53">
        <f>((SQRT($L202^2*$M202^2)/$N$396)-($T202/$T$396))*(100/63.923)</f>
        <v>9.2635083314363271</v>
      </c>
      <c r="AA202" s="53">
        <f>((SQRT($L202^2*$M202^2)/$N$396)+($Q202/$Q$396)-($T202/$T$396))*(100/64.8571)</f>
        <v>9.6727852609735994</v>
      </c>
      <c r="AB202" s="53">
        <f>((2*SQRT($L202^2*$M202^2)/$N$396)+($Q202/$Q$396)-($T202/$T$396))*(100/136.423)</f>
        <v>9.4515061597713039</v>
      </c>
    </row>
    <row r="203" spans="2:28" ht="12.75" customHeight="1" x14ac:dyDescent="0.3">
      <c r="B203" s="48" t="s">
        <v>34</v>
      </c>
      <c r="C203" s="56" t="s">
        <v>421</v>
      </c>
      <c r="D203" s="49">
        <v>699</v>
      </c>
      <c r="E203" s="50">
        <v>4320</v>
      </c>
      <c r="F203" s="57">
        <v>3240</v>
      </c>
      <c r="G203" s="53">
        <f>E203*F203/1000000</f>
        <v>13.9968</v>
      </c>
      <c r="H203" s="52">
        <v>6.08</v>
      </c>
      <c r="I203" s="58">
        <v>4.5599999999999996</v>
      </c>
      <c r="J203" s="53">
        <f>SQRT((H203*H203)+(I203*I203))</f>
        <v>7.6</v>
      </c>
      <c r="K203" s="215">
        <f>((E203/H203)+(F203/I203))/2</f>
        <v>710.52631578947376</v>
      </c>
      <c r="L203" s="223">
        <f>E203/360</f>
        <v>12</v>
      </c>
      <c r="M203" s="250">
        <f>F203/360</f>
        <v>9</v>
      </c>
      <c r="N203" s="261">
        <f>25.4*L203/H203</f>
        <v>50.131578947368411</v>
      </c>
      <c r="O203" s="250">
        <f>25.4*(L203/H203)*(5/8)</f>
        <v>31.33223684210526</v>
      </c>
      <c r="P203" s="186">
        <f>254/H203</f>
        <v>41.776315789473685</v>
      </c>
      <c r="Q203" s="202">
        <f>(1/5)/0.001353831438675/N203</f>
        <v>2.946822771556036</v>
      </c>
      <c r="R203" s="255">
        <f>(1/8)/0.001353831438675/O203</f>
        <v>2.9468227715560351</v>
      </c>
      <c r="S203" s="177">
        <f>(1/5)/0.001353831438675/(254/H203)</f>
        <v>3.5361873258672425</v>
      </c>
      <c r="T203" s="231">
        <f>((J203^2/(Q203*(1/5/N203)))+J203)/308.4/2</f>
        <v>7.9777693526873223</v>
      </c>
      <c r="U203" s="207">
        <f>(E203*0.7)/254/2</f>
        <v>5.9527559055118111</v>
      </c>
      <c r="V203" s="177">
        <f>U203*10/14</f>
        <v>4.2519685039370083</v>
      </c>
      <c r="W203" s="177">
        <f>U203/2</f>
        <v>2.9763779527559056</v>
      </c>
      <c r="X203" s="210">
        <f>((SQRT($L203^2*$M203^2)/$N$396)+($Q203/$Q$396))*(100/72.5)</f>
        <v>9.6140901016023985</v>
      </c>
      <c r="Y203" s="186">
        <f>(($Q203/$Q$396)-($T203/$T$396))*(100/2.6125)</f>
        <v>-13.708854509953348</v>
      </c>
      <c r="Z203" s="53">
        <f>((SQRT($L203^2*$M203^2)/$N$396)-($T203/$T$396))*(100/63.923)</f>
        <v>9.2497556903861309</v>
      </c>
      <c r="AA203" s="53">
        <f>((SQRT($L203^2*$M203^2)/$N$396)+($Q203/$Q$396)-($T203/$T$396))*(100/64.8571)</f>
        <v>9.6556836719146659</v>
      </c>
      <c r="AB203" s="53">
        <f>((2*SQRT($L203^2*$M203^2)/$N$396)+($Q203/$Q$396)-($T203/$T$396))*(100/136.423)</f>
        <v>9.4433758630342854</v>
      </c>
    </row>
    <row r="204" spans="2:28" ht="12.75" customHeight="1" x14ac:dyDescent="0.3">
      <c r="B204" s="48" t="s">
        <v>32</v>
      </c>
      <c r="C204" s="59" t="s">
        <v>366</v>
      </c>
      <c r="D204" s="49">
        <v>499</v>
      </c>
      <c r="E204" s="50">
        <v>4288</v>
      </c>
      <c r="F204" s="57">
        <v>3216</v>
      </c>
      <c r="G204" s="53">
        <f>E204*F204/1000000</f>
        <v>13.790208</v>
      </c>
      <c r="H204" s="52">
        <v>6.13</v>
      </c>
      <c r="I204" s="58">
        <v>4.5999999999999996</v>
      </c>
      <c r="J204" s="53">
        <f>SQRT((H204*H204)+(I204*I204))</f>
        <v>7.6640002609603295</v>
      </c>
      <c r="K204" s="215">
        <f>((E204/H204)+(F204/I204))/2</f>
        <v>699.3205191857578</v>
      </c>
      <c r="L204" s="223">
        <f>E204/360</f>
        <v>11.911111111111111</v>
      </c>
      <c r="M204" s="250">
        <f>F204/360</f>
        <v>8.9333333333333336</v>
      </c>
      <c r="N204" s="261">
        <f>25.4*L204/H204</f>
        <v>49.354359253217332</v>
      </c>
      <c r="O204" s="250">
        <f>25.4*(L204/H204)*(5/8)</f>
        <v>30.846474533260832</v>
      </c>
      <c r="P204" s="186">
        <f>254/H204</f>
        <v>41.435562805872756</v>
      </c>
      <c r="Q204" s="202">
        <f>(1/5)/0.001353831438675/N204</f>
        <v>2.9932285749720111</v>
      </c>
      <c r="R204" s="255">
        <f>(1/8)/0.001353831438675/O204</f>
        <v>2.9932285749720107</v>
      </c>
      <c r="S204" s="177">
        <f>(1/5)/0.001353831438675/(254/H204)</f>
        <v>3.5652678137444402</v>
      </c>
      <c r="T204" s="231">
        <f>((J204^2/(Q204*(1/5/N204)))+J204)/308.4/2</f>
        <v>7.8633769576833474</v>
      </c>
      <c r="U204" s="207">
        <f>(E204*0.7)/254/2</f>
        <v>5.9086614173228345</v>
      </c>
      <c r="V204" s="177">
        <f>U204*10/14</f>
        <v>4.2204724409448815</v>
      </c>
      <c r="W204" s="177">
        <f>U204/2</f>
        <v>2.9543307086614172</v>
      </c>
      <c r="X204" s="210">
        <f>((SQRT($L204^2*$M204^2)/$N$396)+($Q204/$Q$396))*(100/72.5)</f>
        <v>9.4869008356789539</v>
      </c>
      <c r="Y204" s="186">
        <f>(($Q204/$Q$396)-($T204/$T$396))*(100/2.6125)</f>
        <v>-13.109584320744768</v>
      </c>
      <c r="Z204" s="53">
        <f>((SQRT($L204^2*$M204^2)/$N$396)-($T204/$T$396))*(100/63.923)</f>
        <v>9.1127635751390859</v>
      </c>
      <c r="AA204" s="53">
        <f>((SQRT($L204^2*$M204^2)/$N$396)+($Q204/$Q$396)-($T204/$T$396))*(100/64.8571)</f>
        <v>9.5291549233807409</v>
      </c>
      <c r="AB204" s="53">
        <f>((2*SQRT($L204^2*$M204^2)/$N$396)+($Q204/$Q$396)-($T204/$T$396))*(100/136.423)</f>
        <v>9.3115933281069907</v>
      </c>
    </row>
    <row r="205" spans="2:28" ht="12.75" customHeight="1" x14ac:dyDescent="0.3">
      <c r="B205" s="48" t="s">
        <v>32</v>
      </c>
      <c r="C205" s="59" t="s">
        <v>310</v>
      </c>
      <c r="D205" s="49">
        <v>1249.99</v>
      </c>
      <c r="E205" s="50">
        <v>4032</v>
      </c>
      <c r="F205" s="57">
        <v>3024</v>
      </c>
      <c r="G205" s="53">
        <f>E205*F205/1000000</f>
        <v>12.192767999999999</v>
      </c>
      <c r="H205" s="52">
        <v>17.3</v>
      </c>
      <c r="I205" s="58">
        <v>13</v>
      </c>
      <c r="J205" s="53">
        <f>SQRT((H205*H205)+(I205*I205))</f>
        <v>21.640009242142206</v>
      </c>
      <c r="K205" s="215">
        <f>((E205/H205)+(F205/I205))/2</f>
        <v>232.83948421520677</v>
      </c>
      <c r="L205" s="223">
        <f>E205/360</f>
        <v>11.2</v>
      </c>
      <c r="M205" s="250">
        <f>F205/360</f>
        <v>8.4</v>
      </c>
      <c r="N205" s="261">
        <f>25.4*L205/H205</f>
        <v>16.443930635838147</v>
      </c>
      <c r="O205" s="250">
        <f>25.4*(L205/H205)*(5/8)</f>
        <v>10.277456647398841</v>
      </c>
      <c r="P205" s="186">
        <f>254/H205</f>
        <v>14.682080924855491</v>
      </c>
      <c r="Q205" s="202">
        <f>(1/5)/0.001353831438675/N205</f>
        <v>8.9837935763485834</v>
      </c>
      <c r="R205" s="255">
        <f>(1/8)/0.001353831438675/O205</f>
        <v>8.9837935763485817</v>
      </c>
      <c r="S205" s="177">
        <f>(1/5)/0.001353831438675/(254/H205)</f>
        <v>10.06184880551041</v>
      </c>
      <c r="T205" s="231">
        <f>((J205^2/(Q205*(1/5/N205)))+J205)/308.4/2</f>
        <v>6.9835096517018078</v>
      </c>
      <c r="U205" s="207">
        <f>(E205*0.7)/254/2</f>
        <v>5.555905511811023</v>
      </c>
      <c r="V205" s="177">
        <f>U205*10/14</f>
        <v>3.9685039370078736</v>
      </c>
      <c r="W205" s="177">
        <f>U205/2</f>
        <v>2.7779527559055115</v>
      </c>
      <c r="X205" s="210">
        <f>((SQRT($L205^2*$M205^2)/$N$396)+($Q205/$Q$396))*(100/72.5)</f>
        <v>9.4251843329666425</v>
      </c>
      <c r="Y205" s="186">
        <f>(($Q205/$Q$396)-($T205/$T$396))*(100/2.6125)</f>
        <v>17.088159979729518</v>
      </c>
      <c r="Z205" s="53">
        <f>((SQRT($L205^2*$M205^2)/$N$396)-($T205/$T$396))*(100/63.923)</f>
        <v>8.0528477469929935</v>
      </c>
      <c r="AA205" s="53">
        <f>((SQRT($L205^2*$M205^2)/$N$396)+($Q205/$Q$396)-($T205/$T$396))*(100/64.8571)</f>
        <v>9.5805306482879899</v>
      </c>
      <c r="AB205" s="53">
        <f>((2*SQRT($L205^2*$M205^2)/$N$396)+($Q205/$Q$396)-($T205/$T$396))*(100/136.423)</f>
        <v>8.7821558730647649</v>
      </c>
    </row>
    <row r="206" spans="2:28" ht="12.75" customHeight="1" x14ac:dyDescent="0.3">
      <c r="B206" s="48" t="s">
        <v>32</v>
      </c>
      <c r="C206" s="59" t="s">
        <v>399</v>
      </c>
      <c r="D206" s="49">
        <v>1700</v>
      </c>
      <c r="E206" s="50">
        <v>4032</v>
      </c>
      <c r="F206" s="57">
        <v>3024</v>
      </c>
      <c r="G206" s="53">
        <f>E206*F206/1000000</f>
        <v>12.192767999999999</v>
      </c>
      <c r="H206" s="52">
        <v>17.3</v>
      </c>
      <c r="I206" s="58">
        <v>13</v>
      </c>
      <c r="J206" s="53">
        <f>SQRT((H206*H206)+(I206*I206))</f>
        <v>21.640009242142206</v>
      </c>
      <c r="K206" s="215">
        <f>((E206/H206)+(F206/I206))/2</f>
        <v>232.83948421520677</v>
      </c>
      <c r="L206" s="223">
        <f>E206/360</f>
        <v>11.2</v>
      </c>
      <c r="M206" s="250">
        <f>F206/360</f>
        <v>8.4</v>
      </c>
      <c r="N206" s="261">
        <f>25.4*L206/H206</f>
        <v>16.443930635838147</v>
      </c>
      <c r="O206" s="250">
        <f>25.4*(L206/H206)*(5/8)</f>
        <v>10.277456647398841</v>
      </c>
      <c r="P206" s="186">
        <f>254/H206</f>
        <v>14.682080924855491</v>
      </c>
      <c r="Q206" s="202">
        <f>(1/5)/0.001353831438675/N206</f>
        <v>8.9837935763485834</v>
      </c>
      <c r="R206" s="255">
        <f>(1/8)/0.001353831438675/O206</f>
        <v>8.9837935763485817</v>
      </c>
      <c r="S206" s="177">
        <f>(1/5)/0.001353831438675/(254/H206)</f>
        <v>10.06184880551041</v>
      </c>
      <c r="T206" s="231">
        <f>((J206^2/(Q206*(1/5/N206)))+J206)/308.4/2</f>
        <v>6.9835096517018078</v>
      </c>
      <c r="U206" s="207">
        <f>(E206*0.7)/254/2</f>
        <v>5.555905511811023</v>
      </c>
      <c r="V206" s="177">
        <f>U206*10/14</f>
        <v>3.9685039370078736</v>
      </c>
      <c r="W206" s="177">
        <f>U206/2</f>
        <v>2.7779527559055115</v>
      </c>
      <c r="X206" s="210">
        <f>((SQRT($L206^2*$M206^2)/$N$396)+($Q206/$Q$396))*(100/72.5)</f>
        <v>9.4251843329666425</v>
      </c>
      <c r="Y206" s="186">
        <f>(($Q206/$Q$396)-($T206/$T$396))*(100/2.6125)</f>
        <v>17.088159979729518</v>
      </c>
      <c r="Z206" s="53">
        <f>((SQRT($L206^2*$M206^2)/$N$396)-($T206/$T$396))*(100/63.923)</f>
        <v>8.0528477469929935</v>
      </c>
      <c r="AA206" s="53">
        <f>((SQRT($L206^2*$M206^2)/$N$396)+($Q206/$Q$396)-($T206/$T$396))*(100/64.8571)</f>
        <v>9.5805306482879899</v>
      </c>
      <c r="AB206" s="53">
        <f>((2*SQRT($L206^2*$M206^2)/$N$396)+($Q206/$Q$396)-($T206/$T$396))*(100/136.423)</f>
        <v>8.7821558730647649</v>
      </c>
    </row>
    <row r="207" spans="2:28" ht="12.75" customHeight="1" x14ac:dyDescent="0.3">
      <c r="B207" s="48" t="s">
        <v>32</v>
      </c>
      <c r="C207" s="168" t="s">
        <v>411</v>
      </c>
      <c r="D207" s="49">
        <v>699</v>
      </c>
      <c r="E207" s="50">
        <v>4032</v>
      </c>
      <c r="F207" s="57">
        <v>3024</v>
      </c>
      <c r="G207" s="53">
        <f>E207*F207/1000000</f>
        <v>12.192767999999999</v>
      </c>
      <c r="H207" s="52">
        <v>17.3</v>
      </c>
      <c r="I207" s="58">
        <v>13</v>
      </c>
      <c r="J207" s="53">
        <f>SQRT((H207*H207)+(I207*I207))</f>
        <v>21.640009242142206</v>
      </c>
      <c r="K207" s="215">
        <f>((E207/H207)+(F207/I207))/2</f>
        <v>232.83948421520677</v>
      </c>
      <c r="L207" s="223">
        <f>E207/360</f>
        <v>11.2</v>
      </c>
      <c r="M207" s="250">
        <f>F207/360</f>
        <v>8.4</v>
      </c>
      <c r="N207" s="261">
        <f>25.4*L207/H207</f>
        <v>16.443930635838147</v>
      </c>
      <c r="O207" s="250">
        <f>25.4*(L207/H207)*(5/8)</f>
        <v>10.277456647398841</v>
      </c>
      <c r="P207" s="186">
        <f>254/H207</f>
        <v>14.682080924855491</v>
      </c>
      <c r="Q207" s="202">
        <f>(1/5)/0.001353831438675/N207</f>
        <v>8.9837935763485834</v>
      </c>
      <c r="R207" s="255">
        <f>(1/8)/0.001353831438675/O207</f>
        <v>8.9837935763485817</v>
      </c>
      <c r="S207" s="177">
        <f>(1/5)/0.001353831438675/(254/H207)</f>
        <v>10.06184880551041</v>
      </c>
      <c r="T207" s="231">
        <f>((J207^2/(Q207*(1/5/N207)))+J207)/308.4/2</f>
        <v>6.9835096517018078</v>
      </c>
      <c r="U207" s="207">
        <f>(E207*0.7)/254/2</f>
        <v>5.555905511811023</v>
      </c>
      <c r="V207" s="177">
        <f>U207*10/14</f>
        <v>3.9685039370078736</v>
      </c>
      <c r="W207" s="177">
        <f>U207/2</f>
        <v>2.7779527559055115</v>
      </c>
      <c r="X207" s="210">
        <f>((SQRT($L207^2*$M207^2)/$N$396)+($Q207/$Q$396))*(100/72.5)</f>
        <v>9.4251843329666425</v>
      </c>
      <c r="Y207" s="186">
        <f>(($Q207/$Q$396)-($T207/$T$396))*(100/2.6125)</f>
        <v>17.088159979729518</v>
      </c>
      <c r="Z207" s="53">
        <f>((SQRT($L207^2*$M207^2)/$N$396)-($T207/$T$396))*(100/63.923)</f>
        <v>8.0528477469929935</v>
      </c>
      <c r="AA207" s="53">
        <f>((SQRT($L207^2*$M207^2)/$N$396)+($Q207/$Q$396)-($T207/$T$396))*(100/64.8571)</f>
        <v>9.5805306482879899</v>
      </c>
      <c r="AB207" s="53">
        <f>((2*SQRT($L207^2*$M207^2)/$N$396)+($Q207/$Q$396)-($T207/$T$396))*(100/136.423)</f>
        <v>8.7821558730647649</v>
      </c>
    </row>
    <row r="208" spans="2:28" ht="12.75" customHeight="1" x14ac:dyDescent="0.3">
      <c r="B208" s="48" t="s">
        <v>23</v>
      </c>
      <c r="C208" s="59" t="s">
        <v>281</v>
      </c>
      <c r="D208" s="49">
        <v>350</v>
      </c>
      <c r="E208" s="50">
        <v>4224</v>
      </c>
      <c r="F208" s="57">
        <v>3168</v>
      </c>
      <c r="G208" s="53">
        <f>E208*F208/1000000</f>
        <v>13.381632</v>
      </c>
      <c r="H208" s="52">
        <v>7.6</v>
      </c>
      <c r="I208" s="58">
        <v>5.7</v>
      </c>
      <c r="J208" s="53">
        <f>SQRT((H208*H208)+(I208*I208))</f>
        <v>9.5</v>
      </c>
      <c r="K208" s="215">
        <f>((E208/H208)+(F208/I208))/2</f>
        <v>555.78947368421052</v>
      </c>
      <c r="L208" s="223">
        <f>E208/360</f>
        <v>11.733333333333333</v>
      </c>
      <c r="M208" s="250">
        <f>F208/360</f>
        <v>8.8000000000000007</v>
      </c>
      <c r="N208" s="261">
        <f>25.4*L208/H208</f>
        <v>39.214035087719296</v>
      </c>
      <c r="O208" s="250">
        <f>25.4*(L208/H208)*(5/8)</f>
        <v>24.508771929824562</v>
      </c>
      <c r="P208" s="186">
        <f>254/H208</f>
        <v>33.421052631578952</v>
      </c>
      <c r="Q208" s="202">
        <f>(1/5)/0.001353831438675/N208</f>
        <v>3.7672450204551593</v>
      </c>
      <c r="R208" s="255">
        <f>(1/8)/0.001353831438675/O208</f>
        <v>3.7672450204551584</v>
      </c>
      <c r="S208" s="177">
        <f>(1/5)/0.001353831438675/(254/H208)</f>
        <v>4.4202341573340522</v>
      </c>
      <c r="T208" s="231">
        <f>((J208^2/(Q208*(1/5/N208)))+J208)/308.4/2</f>
        <v>7.6307634247040692</v>
      </c>
      <c r="U208" s="207">
        <f>(E208*0.7)/254/2</f>
        <v>5.8204724409448811</v>
      </c>
      <c r="V208" s="177">
        <f>U208*10/14</f>
        <v>4.1574803149606296</v>
      </c>
      <c r="W208" s="177">
        <f>U208/2</f>
        <v>2.9102362204724406</v>
      </c>
      <c r="X208" s="210">
        <f>((SQRT($L208^2*$M208^2)/$N$396)+($Q208/$Q$396))*(100/72.5)</f>
        <v>9.347022366740795</v>
      </c>
      <c r="Y208" s="186">
        <f>(($Q208/$Q$396)-($T208/$T$396))*(100/2.6125)</f>
        <v>-8.8039570546741448</v>
      </c>
      <c r="Z208" s="53">
        <f>((SQRT($L208^2*$M208^2)/$N$396)-($T208/$T$396))*(100/63.923)</f>
        <v>8.8427204969384814</v>
      </c>
      <c r="AA208" s="53">
        <f>((SQRT($L208^2*$M208^2)/$N$396)+($Q208/$Q$396)-($T208/$T$396))*(100/64.8571)</f>
        <v>9.4046141911153125</v>
      </c>
      <c r="AB208" s="53">
        <f>((2*SQRT($L208^2*$M208^2)/$N$396)+($Q208/$Q$396)-($T208/$T$396))*(100/136.423)</f>
        <v>9.1107243200523822</v>
      </c>
    </row>
    <row r="209" spans="2:28" ht="12.75" customHeight="1" x14ac:dyDescent="0.3">
      <c r="B209" s="48" t="s">
        <v>30</v>
      </c>
      <c r="C209" s="59" t="s">
        <v>474</v>
      </c>
      <c r="D209" s="49">
        <v>749</v>
      </c>
      <c r="E209" s="50">
        <v>4000</v>
      </c>
      <c r="F209" s="57">
        <v>3000</v>
      </c>
      <c r="G209" s="53">
        <f>E209*F209/1000000</f>
        <v>12</v>
      </c>
      <c r="H209" s="52">
        <v>17.3</v>
      </c>
      <c r="I209" s="58">
        <v>13</v>
      </c>
      <c r="J209" s="53">
        <f>SQRT((H209*H209)+(I209*I209))</f>
        <v>21.640009242142206</v>
      </c>
      <c r="K209" s="215">
        <f>((E209/H209)+(F209/I209))/2</f>
        <v>230.99155180080035</v>
      </c>
      <c r="L209" s="223">
        <f>E209/360</f>
        <v>11.111111111111111</v>
      </c>
      <c r="M209" s="250">
        <f>F209/360</f>
        <v>8.3333333333333339</v>
      </c>
      <c r="N209" s="261">
        <f>25.4*L209/H209</f>
        <v>16.313423249839431</v>
      </c>
      <c r="O209" s="250">
        <f>25.4*(L209/H209)*(5/8)</f>
        <v>10.195889531149644</v>
      </c>
      <c r="P209" s="186">
        <f>254/H209</f>
        <v>14.682080924855491</v>
      </c>
      <c r="Q209" s="202">
        <f>(1/5)/0.001353831438675/N209</f>
        <v>9.0556639249593704</v>
      </c>
      <c r="R209" s="255">
        <f>(1/8)/0.001353831438675/O209</f>
        <v>9.0556639249593704</v>
      </c>
      <c r="S209" s="177">
        <f>(1/5)/0.001353831438675/(254/H209)</f>
        <v>10.06184880551041</v>
      </c>
      <c r="T209" s="231">
        <f>((J209^2/(Q209*(1/5/N209)))+J209)/308.4/2</f>
        <v>6.8736548546505309</v>
      </c>
      <c r="U209" s="207">
        <f>(E209*0.7)/254/2</f>
        <v>5.5118110236220472</v>
      </c>
      <c r="V209" s="177">
        <f>U209*10/14</f>
        <v>3.9370078740157481</v>
      </c>
      <c r="W209" s="177">
        <f>U209/2</f>
        <v>2.7559055118110236</v>
      </c>
      <c r="X209" s="210">
        <f>((SQRT($L209^2*$M209^2)/$N$396)+($Q209/$Q$396))*(100/72.5)</f>
        <v>9.3111819251569123</v>
      </c>
      <c r="Y209" s="186">
        <f>(($Q209/$Q$396)-($T209/$T$396))*(100/2.6125)</f>
        <v>17.787681786744265</v>
      </c>
      <c r="Z209" s="53">
        <f>((SQRT($L209^2*$M209^2)/$N$396)-($T209/$T$396))*(100/63.923)</f>
        <v>7.9254550118299356</v>
      </c>
      <c r="AA209" s="53">
        <f>((SQRT($L209^2*$M209^2)/$N$396)+($Q209/$Q$396)-($T209/$T$396))*(100/64.8571)</f>
        <v>9.4681219863588595</v>
      </c>
      <c r="AB209" s="53">
        <f>((2*SQRT($L209^2*$M209^2)/$N$396)+($Q209/$Q$396)-($T209/$T$396))*(100/136.423)</f>
        <v>8.6618792307388119</v>
      </c>
    </row>
    <row r="210" spans="2:28" ht="12.75" customHeight="1" x14ac:dyDescent="0.3">
      <c r="B210" s="60" t="s">
        <v>34</v>
      </c>
      <c r="C210" s="56" t="s">
        <v>166</v>
      </c>
      <c r="D210" s="49">
        <v>5000</v>
      </c>
      <c r="E210" s="50">
        <v>3936</v>
      </c>
      <c r="F210" s="57">
        <v>2630</v>
      </c>
      <c r="G210" s="53">
        <f>E210*F210/1000000</f>
        <v>10.35168</v>
      </c>
      <c r="H210" s="52">
        <v>27</v>
      </c>
      <c r="I210" s="58">
        <v>18</v>
      </c>
      <c r="J210" s="53">
        <f>SQRT((H210*H210)+(I210*I210))</f>
        <v>32.449961479175904</v>
      </c>
      <c r="K210" s="215">
        <f>((E210/H210)+(F210/I210))/2</f>
        <v>145.94444444444446</v>
      </c>
      <c r="L210" s="223">
        <f>E210/360</f>
        <v>10.933333333333334</v>
      </c>
      <c r="M210" s="250">
        <f>F210/360</f>
        <v>7.3055555555555554</v>
      </c>
      <c r="N210" s="261">
        <f>25.4*L210/H210</f>
        <v>10.285432098765432</v>
      </c>
      <c r="O210" s="250">
        <f>25.4*(L210/H210)*(5/8)</f>
        <v>6.4283950617283949</v>
      </c>
      <c r="P210" s="186">
        <f>254/H210</f>
        <v>9.4074074074074066</v>
      </c>
      <c r="Q210" s="202">
        <f>(1/5)/0.001353831438675/N210</f>
        <v>14.362923890567167</v>
      </c>
      <c r="R210" s="255">
        <f>(1/8)/0.001353831438675/O210</f>
        <v>14.362923890567163</v>
      </c>
      <c r="S210" s="177">
        <f>(1/5)/0.001353831438675/(254/H210)</f>
        <v>15.703463453686769</v>
      </c>
      <c r="T210" s="231">
        <f>((J210^2/(Q210*(1/5/N210)))+J210)/308.4/2</f>
        <v>6.1653187815975103</v>
      </c>
      <c r="U210" s="207">
        <f>(E210*0.7)/254/2</f>
        <v>5.4236220472440939</v>
      </c>
      <c r="V210" s="177">
        <f>U210*10/14</f>
        <v>3.8740157480314958</v>
      </c>
      <c r="W210" s="177">
        <f>U210/2</f>
        <v>2.711811023622047</v>
      </c>
      <c r="X210" s="210">
        <f>((SQRT($L210^2*$M210^2)/$N$396)+($Q210/$Q$396))*(100/72.5)</f>
        <v>9.1044328809058559</v>
      </c>
      <c r="Y210" s="186">
        <f>(($Q210/$Q$396)-($T210/$T$396))*(100/2.6125)</f>
        <v>44.299260384534449</v>
      </c>
      <c r="Z210" s="53">
        <f>((SQRT($L210^2*$M210^2)/$N$396)-($T210/$T$396))*(100/63.923)</f>
        <v>6.8040818713111024</v>
      </c>
      <c r="AA210" s="53">
        <f>((SQRT($L210^2*$M210^2)/$N$396)+($Q210/$Q$396)-($T210/$T$396))*(100/64.8571)</f>
        <v>9.3339089095880805</v>
      </c>
      <c r="AB210" s="53">
        <f>((2*SQRT($L210^2*$M210^2)/$N$396)+($Q210/$Q$396)-($T210/$T$396))*(100/136.423)</f>
        <v>8.0265696350724891</v>
      </c>
    </row>
    <row r="211" spans="2:28" ht="12.75" customHeight="1" x14ac:dyDescent="0.3">
      <c r="B211" s="48" t="s">
        <v>21</v>
      </c>
      <c r="C211" s="56" t="s">
        <v>207</v>
      </c>
      <c r="D211" s="49">
        <v>3999</v>
      </c>
      <c r="E211" s="50">
        <v>3888</v>
      </c>
      <c r="F211" s="57">
        <v>2592</v>
      </c>
      <c r="G211" s="53">
        <f>E211*F211/1000000</f>
        <v>10.077696</v>
      </c>
      <c r="H211" s="52">
        <v>28.1</v>
      </c>
      <c r="I211" s="58">
        <v>18.7</v>
      </c>
      <c r="J211" s="53">
        <f>SQRT((H211*H211)+(I211*I211))</f>
        <v>33.753518335130636</v>
      </c>
      <c r="K211" s="215">
        <f>((E211/H211)+(F211/I211))/2</f>
        <v>138.48630749614631</v>
      </c>
      <c r="L211" s="223">
        <f>E211/360</f>
        <v>10.8</v>
      </c>
      <c r="M211" s="250">
        <f>F211/360</f>
        <v>7.2</v>
      </c>
      <c r="N211" s="261">
        <f>25.4*L211/H211</f>
        <v>9.7622775800711743</v>
      </c>
      <c r="O211" s="250">
        <f>25.4*(L211/H211)*(5/8)</f>
        <v>6.1014234875444835</v>
      </c>
      <c r="P211" s="186">
        <f>254/H211</f>
        <v>9.0391459074733085</v>
      </c>
      <c r="Q211" s="202">
        <f>(1/5)/0.001353831438675/N211</f>
        <v>15.132624247208442</v>
      </c>
      <c r="R211" s="255">
        <f>(1/8)/0.001353831438675/O211</f>
        <v>15.132624247208442</v>
      </c>
      <c r="S211" s="177">
        <f>(1/5)/0.001353831438675/(254/H211)</f>
        <v>16.343234186985118</v>
      </c>
      <c r="T211" s="231">
        <f>((J211^2/(Q211*(1/5/N211)))+J211)/308.4/2</f>
        <v>6.0127255455712341</v>
      </c>
      <c r="U211" s="207">
        <f>(E211*0.7)/254/2</f>
        <v>5.3574803149606298</v>
      </c>
      <c r="V211" s="177">
        <f>U211*10/14</f>
        <v>3.826771653543307</v>
      </c>
      <c r="W211" s="177">
        <f>U211/2</f>
        <v>2.6787401574803149</v>
      </c>
      <c r="X211" s="210">
        <f>((SQRT($L211^2*$M211^2)/$N$396)+($Q211/$Q$396))*(100/72.5)</f>
        <v>9.0516583832030424</v>
      </c>
      <c r="Y211" s="186">
        <f>(($Q211/$Q$396)-($T211/$T$396))*(100/2.6125)</f>
        <v>48.313524267715465</v>
      </c>
      <c r="Z211" s="53">
        <f>((SQRT($L211^2*$M211^2)/$N$396)-($T211/$T$396))*(100/63.923)</f>
        <v>6.62252465875462</v>
      </c>
      <c r="AA211" s="53">
        <f>((SQRT($L211^2*$M211^2)/$N$396)+($Q211/$Q$396)-($T211/$T$396))*(100/64.8571)</f>
        <v>9.2957899651171481</v>
      </c>
      <c r="AB211" s="53">
        <f>((2*SQRT($L211^2*$M211^2)/$N$396)+($Q211/$Q$396)-($T211/$T$396))*(100/136.423)</f>
        <v>7.9134521051713564</v>
      </c>
    </row>
    <row r="212" spans="2:28" ht="12.75" customHeight="1" x14ac:dyDescent="0.3">
      <c r="B212" s="48" t="s">
        <v>14</v>
      </c>
      <c r="C212" s="56" t="s">
        <v>443</v>
      </c>
      <c r="D212" s="49">
        <v>149.94999999999999</v>
      </c>
      <c r="E212" s="50">
        <v>4160</v>
      </c>
      <c r="F212" s="57">
        <v>3120</v>
      </c>
      <c r="G212" s="53">
        <f>E212*F212/1000000</f>
        <v>12.979200000000001</v>
      </c>
      <c r="H212" s="52">
        <v>4.8</v>
      </c>
      <c r="I212" s="58">
        <v>3.6</v>
      </c>
      <c r="J212" s="53">
        <f>SQRT((H212*H212)+(I212*I212))</f>
        <v>6</v>
      </c>
      <c r="K212" s="218">
        <f>((E212/H212)+(F212/I212))/2</f>
        <v>866.66666666666674</v>
      </c>
      <c r="L212" s="223">
        <f>E212/360</f>
        <v>11.555555555555555</v>
      </c>
      <c r="M212" s="250">
        <f>F212/360</f>
        <v>8.6666666666666661</v>
      </c>
      <c r="N212" s="263">
        <f>25.4*L212/H212</f>
        <v>61.148148148148138</v>
      </c>
      <c r="O212" s="265">
        <f>25.4*(L212/H212)*(5/8)</f>
        <v>38.217592592592588</v>
      </c>
      <c r="P212" s="186">
        <f>254/H212</f>
        <v>52.916666666666671</v>
      </c>
      <c r="Q212" s="204">
        <f>(1/5)/0.001353831438675/N212</f>
        <v>2.415917454413349</v>
      </c>
      <c r="R212" s="257">
        <f>(1/8)/0.001353831438675/O212</f>
        <v>2.415917454413349</v>
      </c>
      <c r="S212" s="177">
        <f>(1/5)/0.001353831438675/(254/H212)</f>
        <v>2.7917268362109806</v>
      </c>
      <c r="T212" s="231">
        <f>((J212^2/(Q212*(1/5/N212)))+J212)/308.4/2</f>
        <v>7.3960686966016409</v>
      </c>
      <c r="U212" s="207">
        <f>(E212*0.7)/254/2</f>
        <v>5.7322834645669287</v>
      </c>
      <c r="V212" s="177">
        <f>U212*10/14</f>
        <v>4.0944881889763778</v>
      </c>
      <c r="W212" s="177">
        <f>U212/2</f>
        <v>2.8661417322834644</v>
      </c>
      <c r="X212" s="210">
        <f>((SQRT($L212^2*$M212^2)/$N$396)+($Q212/$Q$396))*(100/72.5)</f>
        <v>8.8632944367469939</v>
      </c>
      <c r="Y212" s="186">
        <f>(($Q212/$Q$396)-($T212/$T$396))*(100/2.6125)</f>
        <v>-14.144735267056834</v>
      </c>
      <c r="Z212" s="53">
        <f>((SQRT($L212^2*$M212^2)/$N$396)-($T212/$T$396))*(100/63.923)</f>
        <v>8.5775125913778929</v>
      </c>
      <c r="AA212" s="53">
        <f>((SQRT($L212^2*$M212^2)/$N$396)+($Q212/$Q$396)-($T212/$T$396))*(100/64.8571)</f>
        <v>8.8959887441592365</v>
      </c>
      <c r="AB212" s="53">
        <f>((2*SQRT($L212^2*$M212^2)/$N$396)+($Q212/$Q$396)-($T212/$T$396))*(100/136.423)</f>
        <v>8.7293871564384755</v>
      </c>
    </row>
    <row r="213" spans="2:28" ht="12.75" customHeight="1" x14ac:dyDescent="0.3">
      <c r="B213" s="48" t="s">
        <v>14</v>
      </c>
      <c r="C213" s="56" t="s">
        <v>211</v>
      </c>
      <c r="D213" s="49">
        <v>729</v>
      </c>
      <c r="E213" s="50">
        <v>3872</v>
      </c>
      <c r="F213" s="57">
        <v>2592</v>
      </c>
      <c r="G213" s="53">
        <f>E213*F213/1000000</f>
        <v>10.036224000000001</v>
      </c>
      <c r="H213" s="52">
        <v>23.7</v>
      </c>
      <c r="I213" s="58">
        <v>15.6</v>
      </c>
      <c r="J213" s="53">
        <f>SQRT((H213*H213)+(I213*I213))</f>
        <v>28.373403038761495</v>
      </c>
      <c r="K213" s="215">
        <f>((E213/H213)+(F213/I213))/2</f>
        <v>164.76468679000325</v>
      </c>
      <c r="L213" s="223">
        <f>E213/360</f>
        <v>10.755555555555556</v>
      </c>
      <c r="M213" s="250">
        <f>F213/360</f>
        <v>7.2</v>
      </c>
      <c r="N213" s="261">
        <f>25.4*L213/H213</f>
        <v>11.527051101734648</v>
      </c>
      <c r="O213" s="250">
        <f>25.4*(L213/H213)*(5/8)</f>
        <v>7.2044069385841549</v>
      </c>
      <c r="P213" s="186">
        <f>254/H213</f>
        <v>10.717299578059071</v>
      </c>
      <c r="Q213" s="202">
        <f>(1/5)/0.001353831438675/N213</f>
        <v>12.815843107864199</v>
      </c>
      <c r="R213" s="255">
        <f>(1/8)/0.001353831438675/O213</f>
        <v>12.815843107864197</v>
      </c>
      <c r="S213" s="177">
        <f>(1/5)/0.001353831438675/(254/H213)</f>
        <v>13.784151253791718</v>
      </c>
      <c r="T213" s="231">
        <f>((J213^2/(Q213*(1/5/N213)))+J213)/308.4/2</f>
        <v>5.9157499707636232</v>
      </c>
      <c r="U213" s="207">
        <f>(E213*0.7)/254/2</f>
        <v>5.3354330708661406</v>
      </c>
      <c r="V213" s="177">
        <f>U213*10/14</f>
        <v>3.8110236220472435</v>
      </c>
      <c r="W213" s="177">
        <f>U213/2</f>
        <v>2.6677165354330703</v>
      </c>
      <c r="X213" s="210">
        <f>((SQRT($L213^2*$M213^2)/$N$396)+($Q213/$Q$396))*(100/72.5)</f>
        <v>8.6454105611588741</v>
      </c>
      <c r="Y213" s="186">
        <f>(($Q213/$Q$396)-($T213/$T$396))*(100/2.6125)</f>
        <v>38.119870562103451</v>
      </c>
      <c r="Z213" s="53">
        <f>((SQRT($L213^2*$M213^2)/$N$396)-($T213/$T$396))*(100/63.923)</f>
        <v>6.6052971144870991</v>
      </c>
      <c r="AA213" s="53">
        <f>((SQRT($L213^2*$M213^2)/$N$396)+($Q213/$Q$396)-($T213/$T$396))*(100/64.8571)</f>
        <v>8.8549351958141234</v>
      </c>
      <c r="AB213" s="53">
        <f>((2*SQRT($L213^2*$M213^2)/$N$396)+($Q213/$Q$396)-($T213/$T$396))*(100/136.423)</f>
        <v>7.6894854469801786</v>
      </c>
    </row>
    <row r="214" spans="2:28" ht="12.75" customHeight="1" x14ac:dyDescent="0.3">
      <c r="B214" s="54" t="s">
        <v>14</v>
      </c>
      <c r="C214" s="61" t="s">
        <v>118</v>
      </c>
      <c r="D214" s="49">
        <v>1699</v>
      </c>
      <c r="E214" s="50">
        <v>3872</v>
      </c>
      <c r="F214" s="57">
        <v>2592</v>
      </c>
      <c r="G214" s="53">
        <f>E214*F214/1000000</f>
        <v>10.036224000000001</v>
      </c>
      <c r="H214" s="52">
        <v>23.6</v>
      </c>
      <c r="I214" s="58">
        <v>15.8</v>
      </c>
      <c r="J214" s="53">
        <f>SQRT((H214*H214)+(I214*I214))</f>
        <v>28.400704216621108</v>
      </c>
      <c r="K214" s="215">
        <f>((E214/H214)+(F214/I214))/2</f>
        <v>164.05921476078095</v>
      </c>
      <c r="L214" s="223">
        <f>E214/360</f>
        <v>10.755555555555556</v>
      </c>
      <c r="M214" s="250">
        <f>F214/360</f>
        <v>7.2</v>
      </c>
      <c r="N214" s="261">
        <f>25.4*L214/H214</f>
        <v>11.575894538606404</v>
      </c>
      <c r="O214" s="250">
        <f>25.4*(L214/H214)*(5/8)</f>
        <v>7.2349340866290017</v>
      </c>
      <c r="P214" s="186">
        <f>254/H214</f>
        <v>10.762711864406779</v>
      </c>
      <c r="Q214" s="202">
        <f>(1/5)/0.001353831438675/N214</f>
        <v>12.761767820489245</v>
      </c>
      <c r="R214" s="255">
        <f>(1/8)/0.001353831438675/O214</f>
        <v>12.761767820489245</v>
      </c>
      <c r="S214" s="177">
        <f>(1/5)/0.001353831438675/(254/H214)</f>
        <v>13.725990278037324</v>
      </c>
      <c r="T214" s="231">
        <f>((J214^2/(Q214*(1/5/N214)))+J214)/308.4/2</f>
        <v>5.9770405338218984</v>
      </c>
      <c r="U214" s="207">
        <f>(E214*0.7)/254/2</f>
        <v>5.3354330708661406</v>
      </c>
      <c r="V214" s="177">
        <f>U214*10/14</f>
        <v>3.8110236220472435</v>
      </c>
      <c r="W214" s="177">
        <f>U214/2</f>
        <v>2.6677165354330703</v>
      </c>
      <c r="X214" s="210">
        <f>((SQRT($L214^2*$M214^2)/$N$396)+($Q214/$Q$396))*(100/72.5)</f>
        <v>8.6365599858619682</v>
      </c>
      <c r="Y214" s="186">
        <f>(($Q214/$Q$396)-($T214/$T$396))*(100/2.6125)</f>
        <v>37.666105753085375</v>
      </c>
      <c r="Z214" s="53">
        <f>((SQRT($L214^2*$M214^2)/$N$396)-($T214/$T$396))*(100/63.923)</f>
        <v>6.5967901005088123</v>
      </c>
      <c r="AA214" s="53">
        <f>((SQRT($L214^2*$M214^2)/$N$396)+($Q214/$Q$396)-($T214/$T$396))*(100/64.8571)</f>
        <v>8.8366571574257318</v>
      </c>
      <c r="AB214" s="53">
        <f>((2*SQRT($L214^2*$M214^2)/$N$396)+($Q214/$Q$396)-($T214/$T$396))*(100/136.423)</f>
        <v>7.6807958523842554</v>
      </c>
    </row>
    <row r="215" spans="2:28" ht="12.75" customHeight="1" x14ac:dyDescent="0.3">
      <c r="B215" s="54" t="s">
        <v>14</v>
      </c>
      <c r="C215" s="61" t="s">
        <v>355</v>
      </c>
      <c r="D215" s="49">
        <v>449</v>
      </c>
      <c r="E215" s="50">
        <v>3872</v>
      </c>
      <c r="F215" s="57">
        <v>2592</v>
      </c>
      <c r="G215" s="53">
        <f>E215*F215/1000000</f>
        <v>10.036224000000001</v>
      </c>
      <c r="H215" s="52">
        <v>23.6</v>
      </c>
      <c r="I215" s="58">
        <v>15.8</v>
      </c>
      <c r="J215" s="53">
        <f>SQRT((H215*H215)+(I215*I215))</f>
        <v>28.400704216621108</v>
      </c>
      <c r="K215" s="215">
        <f>((E215/H215)+(F215/I215))/2</f>
        <v>164.05921476078095</v>
      </c>
      <c r="L215" s="223">
        <f>E215/360</f>
        <v>10.755555555555556</v>
      </c>
      <c r="M215" s="250">
        <f>F215/360</f>
        <v>7.2</v>
      </c>
      <c r="N215" s="261">
        <f>25.4*L215/H215</f>
        <v>11.575894538606404</v>
      </c>
      <c r="O215" s="250">
        <f>25.4*(L215/H215)*(5/8)</f>
        <v>7.2349340866290017</v>
      </c>
      <c r="P215" s="186">
        <f>254/H215</f>
        <v>10.762711864406779</v>
      </c>
      <c r="Q215" s="202">
        <f>(1/5)/0.001353831438675/N215</f>
        <v>12.761767820489245</v>
      </c>
      <c r="R215" s="255">
        <f>(1/8)/0.001353831438675/O215</f>
        <v>12.761767820489245</v>
      </c>
      <c r="S215" s="177">
        <f>(1/5)/0.001353831438675/(254/H215)</f>
        <v>13.725990278037324</v>
      </c>
      <c r="T215" s="231">
        <f>((J215^2/(Q215*(1/5/N215)))+J215)/308.4/2</f>
        <v>5.9770405338218984</v>
      </c>
      <c r="U215" s="207">
        <f>(E215*0.7)/254/2</f>
        <v>5.3354330708661406</v>
      </c>
      <c r="V215" s="177">
        <f>U215*10/14</f>
        <v>3.8110236220472435</v>
      </c>
      <c r="W215" s="177">
        <f>U215/2</f>
        <v>2.6677165354330703</v>
      </c>
      <c r="X215" s="210">
        <f>((SQRT($L215^2*$M215^2)/$N$396)+($Q215/$Q$396))*(100/72.5)</f>
        <v>8.6365599858619682</v>
      </c>
      <c r="Y215" s="186">
        <f>(($Q215/$Q$396)-($T215/$T$396))*(100/2.6125)</f>
        <v>37.666105753085375</v>
      </c>
      <c r="Z215" s="53">
        <f>((SQRT($L215^2*$M215^2)/$N$396)-($T215/$T$396))*(100/63.923)</f>
        <v>6.5967901005088123</v>
      </c>
      <c r="AA215" s="53">
        <f>((SQRT($L215^2*$M215^2)/$N$396)+($Q215/$Q$396)-($T215/$T$396))*(100/64.8571)</f>
        <v>8.8366571574257318</v>
      </c>
      <c r="AB215" s="53">
        <f>((2*SQRT($L215^2*$M215^2)/$N$396)+($Q215/$Q$396)-($T215/$T$396))*(100/136.423)</f>
        <v>7.6807958523842554</v>
      </c>
    </row>
    <row r="216" spans="2:28" ht="12.75" customHeight="1" x14ac:dyDescent="0.3">
      <c r="B216" s="54" t="s">
        <v>14</v>
      </c>
      <c r="C216" s="61" t="s">
        <v>266</v>
      </c>
      <c r="D216" s="49">
        <v>1200</v>
      </c>
      <c r="E216" s="50">
        <v>3872</v>
      </c>
      <c r="F216" s="57">
        <v>2592</v>
      </c>
      <c r="G216" s="53">
        <f>E216*F216/1000000</f>
        <v>10.036224000000001</v>
      </c>
      <c r="H216" s="52">
        <v>23.6</v>
      </c>
      <c r="I216" s="58">
        <v>15.8</v>
      </c>
      <c r="J216" s="53">
        <f>SQRT((H216*H216)+(I216*I216))</f>
        <v>28.400704216621108</v>
      </c>
      <c r="K216" s="215">
        <f>((E216/H216)+(F216/I216))/2</f>
        <v>164.05921476078095</v>
      </c>
      <c r="L216" s="223">
        <f>E216/360</f>
        <v>10.755555555555556</v>
      </c>
      <c r="M216" s="250">
        <f>F216/360</f>
        <v>7.2</v>
      </c>
      <c r="N216" s="261">
        <f>25.4*L216/H216</f>
        <v>11.575894538606404</v>
      </c>
      <c r="O216" s="250">
        <f>25.4*(L216/H216)*(5/8)</f>
        <v>7.2349340866290017</v>
      </c>
      <c r="P216" s="186">
        <f>254/H216</f>
        <v>10.762711864406779</v>
      </c>
      <c r="Q216" s="202">
        <f>(1/5)/0.001353831438675/N216</f>
        <v>12.761767820489245</v>
      </c>
      <c r="R216" s="255">
        <f>(1/8)/0.001353831438675/O216</f>
        <v>12.761767820489245</v>
      </c>
      <c r="S216" s="177">
        <f>(1/5)/0.001353831438675/(254/H216)</f>
        <v>13.725990278037324</v>
      </c>
      <c r="T216" s="231">
        <f>((J216^2/(Q216*(1/5/N216)))+J216)/308.4/2</f>
        <v>5.9770405338218984</v>
      </c>
      <c r="U216" s="207">
        <f>(E216*0.7)/254/2</f>
        <v>5.3354330708661406</v>
      </c>
      <c r="V216" s="177">
        <f>U216*10/14</f>
        <v>3.8110236220472435</v>
      </c>
      <c r="W216" s="177">
        <f>U216/2</f>
        <v>2.6677165354330703</v>
      </c>
      <c r="X216" s="210">
        <f>((SQRT($L216^2*$M216^2)/$N$396)+($Q216/$Q$396))*(100/72.5)</f>
        <v>8.6365599858619682</v>
      </c>
      <c r="Y216" s="186">
        <f>(($Q216/$Q$396)-($T216/$T$396))*(100/2.6125)</f>
        <v>37.666105753085375</v>
      </c>
      <c r="Z216" s="53">
        <f>((SQRT($L216^2*$M216^2)/$N$396)-($T216/$T$396))*(100/63.923)</f>
        <v>6.5967901005088123</v>
      </c>
      <c r="AA216" s="53">
        <f>((SQRT($L216^2*$M216^2)/$N$396)+($Q216/$Q$396)-($T216/$T$396))*(100/64.8571)</f>
        <v>8.8366571574257318</v>
      </c>
      <c r="AB216" s="53">
        <f>((2*SQRT($L216^2*$M216^2)/$N$396)+($Q216/$Q$396)-($T216/$T$396))*(100/136.423)</f>
        <v>7.6807958523842554</v>
      </c>
    </row>
    <row r="217" spans="2:28" ht="12.75" customHeight="1" x14ac:dyDescent="0.3">
      <c r="B217" s="48" t="s">
        <v>14</v>
      </c>
      <c r="C217" s="56" t="s">
        <v>153</v>
      </c>
      <c r="D217" s="49">
        <v>999</v>
      </c>
      <c r="E217" s="50">
        <v>3872</v>
      </c>
      <c r="F217" s="57">
        <v>2592</v>
      </c>
      <c r="G217" s="53">
        <f>E217*F217/1000000</f>
        <v>10.036224000000001</v>
      </c>
      <c r="H217" s="52">
        <v>23.6</v>
      </c>
      <c r="I217" s="58">
        <v>15.8</v>
      </c>
      <c r="J217" s="53">
        <f>SQRT((H217*H217)+(I217*I217))</f>
        <v>28.400704216621108</v>
      </c>
      <c r="K217" s="215">
        <f>((E217/H217)+(F217/I217))/2</f>
        <v>164.05921476078095</v>
      </c>
      <c r="L217" s="223">
        <f>E217/360</f>
        <v>10.755555555555556</v>
      </c>
      <c r="M217" s="250">
        <f>F217/360</f>
        <v>7.2</v>
      </c>
      <c r="N217" s="261">
        <f>25.4*L217/H217</f>
        <v>11.575894538606404</v>
      </c>
      <c r="O217" s="250">
        <f>25.4*(L217/H217)*(5/8)</f>
        <v>7.2349340866290017</v>
      </c>
      <c r="P217" s="186">
        <f>254/H217</f>
        <v>10.762711864406779</v>
      </c>
      <c r="Q217" s="202">
        <f>(1/5)/0.001353831438675/N217</f>
        <v>12.761767820489245</v>
      </c>
      <c r="R217" s="255">
        <f>(1/8)/0.001353831438675/O217</f>
        <v>12.761767820489245</v>
      </c>
      <c r="S217" s="177">
        <f>(1/5)/0.001353831438675/(254/H217)</f>
        <v>13.725990278037324</v>
      </c>
      <c r="T217" s="231">
        <f>((J217^2/(Q217*(1/5/N217)))+J217)/308.4/2</f>
        <v>5.9770405338218984</v>
      </c>
      <c r="U217" s="207">
        <f>(E217*0.7)/254/2</f>
        <v>5.3354330708661406</v>
      </c>
      <c r="V217" s="177">
        <f>U217*10/14</f>
        <v>3.8110236220472435</v>
      </c>
      <c r="W217" s="177">
        <f>U217/2</f>
        <v>2.6677165354330703</v>
      </c>
      <c r="X217" s="210">
        <f>((SQRT($L217^2*$M217^2)/$N$396)+($Q217/$Q$396))*(100/72.5)</f>
        <v>8.6365599858619682</v>
      </c>
      <c r="Y217" s="186">
        <f>(($Q217/$Q$396)-($T217/$T$396))*(100/2.6125)</f>
        <v>37.666105753085375</v>
      </c>
      <c r="Z217" s="53">
        <f>((SQRT($L217^2*$M217^2)/$N$396)-($T217/$T$396))*(100/63.923)</f>
        <v>6.5967901005088123</v>
      </c>
      <c r="AA217" s="53">
        <f>((SQRT($L217^2*$M217^2)/$N$396)+($Q217/$Q$396)-($T217/$T$396))*(100/64.8571)</f>
        <v>8.8366571574257318</v>
      </c>
      <c r="AB217" s="53">
        <f>((2*SQRT($L217^2*$M217^2)/$N$396)+($Q217/$Q$396)-($T217/$T$396))*(100/136.423)</f>
        <v>7.6807958523842554</v>
      </c>
    </row>
    <row r="218" spans="2:28" ht="12.75" customHeight="1" x14ac:dyDescent="0.3">
      <c r="B218" s="48" t="s">
        <v>164</v>
      </c>
      <c r="C218" s="56" t="s">
        <v>165</v>
      </c>
      <c r="D218" s="49">
        <v>675</v>
      </c>
      <c r="E218" s="50">
        <v>3872</v>
      </c>
      <c r="F218" s="57">
        <v>2592</v>
      </c>
      <c r="G218" s="53">
        <f>E218*F218/1000000</f>
        <v>10.036224000000001</v>
      </c>
      <c r="H218" s="52">
        <v>23.5</v>
      </c>
      <c r="I218" s="58">
        <v>15.7</v>
      </c>
      <c r="J218" s="53">
        <f>SQRT((H218*H218)+(I218*I218))</f>
        <v>28.261988606607286</v>
      </c>
      <c r="K218" s="215">
        <f>((E218/H218)+(F218/I218))/2</f>
        <v>164.93074942404121</v>
      </c>
      <c r="L218" s="223">
        <f>E218/360</f>
        <v>10.755555555555556</v>
      </c>
      <c r="M218" s="250">
        <f>F218/360</f>
        <v>7.2</v>
      </c>
      <c r="N218" s="261">
        <f>25.4*L218/H218</f>
        <v>11.625153664302601</v>
      </c>
      <c r="O218" s="250">
        <f>25.4*(L218/H218)*(5/8)</f>
        <v>7.2657210401891259</v>
      </c>
      <c r="P218" s="186">
        <f>254/H218</f>
        <v>10.808510638297872</v>
      </c>
      <c r="Q218" s="202">
        <f>(1/5)/0.001353831438675/N218</f>
        <v>12.70769253311429</v>
      </c>
      <c r="R218" s="255">
        <f>(1/8)/0.001353831438675/O218</f>
        <v>12.70769253311429</v>
      </c>
      <c r="S218" s="177">
        <f>(1/5)/0.001353831438675/(254/H218)</f>
        <v>13.667829302282929</v>
      </c>
      <c r="T218" s="231">
        <f>((J218^2/(Q218*(1/5/N218)))+J218)/308.4/2</f>
        <v>5.9691114518850696</v>
      </c>
      <c r="U218" s="207">
        <f>(E218*0.7)/254/2</f>
        <v>5.3354330708661406</v>
      </c>
      <c r="V218" s="177">
        <f>U218*10/14</f>
        <v>3.8110236220472435</v>
      </c>
      <c r="W218" s="177">
        <f>U218/2</f>
        <v>2.6677165354330703</v>
      </c>
      <c r="X218" s="210">
        <f>((SQRT($L218^2*$M218^2)/$N$396)+($Q218/$Q$396))*(100/72.5)</f>
        <v>8.6277094105650622</v>
      </c>
      <c r="Y218" s="186">
        <f>(($Q218/$Q$396)-($T218/$T$396))*(100/2.6125)</f>
        <v>37.447419899711612</v>
      </c>
      <c r="Z218" s="53">
        <f>((SQRT($L218^2*$M218^2)/$N$396)-($T218/$T$396))*(100/63.923)</f>
        <v>6.5978906420523362</v>
      </c>
      <c r="AA218" s="53">
        <f>((SQRT($L218^2*$M218^2)/$N$396)+($Q218/$Q$396)-($T218/$T$396))*(100/64.8571)</f>
        <v>8.8278483023899845</v>
      </c>
      <c r="AB218" s="53">
        <f>((2*SQRT($L218^2*$M218^2)/$N$396)+($Q218/$Q$396)-($T218/$T$396))*(100/136.423)</f>
        <v>7.6766080190134964</v>
      </c>
    </row>
    <row r="219" spans="2:28" ht="12.75" customHeight="1" x14ac:dyDescent="0.3">
      <c r="B219" s="48" t="s">
        <v>164</v>
      </c>
      <c r="C219" s="56" t="s">
        <v>258</v>
      </c>
      <c r="D219" s="49">
        <v>579</v>
      </c>
      <c r="E219" s="50">
        <v>3872</v>
      </c>
      <c r="F219" s="57">
        <v>2592</v>
      </c>
      <c r="G219" s="53">
        <f>E219*F219/1000000</f>
        <v>10.036224000000001</v>
      </c>
      <c r="H219" s="52">
        <v>23.5</v>
      </c>
      <c r="I219" s="58">
        <v>15.7</v>
      </c>
      <c r="J219" s="53">
        <f>SQRT((H219*H219)+(I219*I219))</f>
        <v>28.261988606607286</v>
      </c>
      <c r="K219" s="215">
        <f>((E219/H219)+(F219/I219))/2</f>
        <v>164.93074942404121</v>
      </c>
      <c r="L219" s="223">
        <f>E219/360</f>
        <v>10.755555555555556</v>
      </c>
      <c r="M219" s="250">
        <f>F219/360</f>
        <v>7.2</v>
      </c>
      <c r="N219" s="261">
        <f>25.4*L219/H219</f>
        <v>11.625153664302601</v>
      </c>
      <c r="O219" s="250">
        <f>25.4*(L219/H219)*(5/8)</f>
        <v>7.2657210401891259</v>
      </c>
      <c r="P219" s="186">
        <f>254/H219</f>
        <v>10.808510638297872</v>
      </c>
      <c r="Q219" s="202">
        <f>(1/5)/0.001353831438675/N219</f>
        <v>12.70769253311429</v>
      </c>
      <c r="R219" s="255">
        <f>(1/8)/0.001353831438675/O219</f>
        <v>12.70769253311429</v>
      </c>
      <c r="S219" s="177">
        <f>(1/5)/0.001353831438675/(254/H219)</f>
        <v>13.667829302282929</v>
      </c>
      <c r="T219" s="231">
        <f>((J219^2/(Q219*(1/5/N219)))+J219)/308.4/2</f>
        <v>5.9691114518850696</v>
      </c>
      <c r="U219" s="207">
        <f>(E219*0.7)/254/2</f>
        <v>5.3354330708661406</v>
      </c>
      <c r="V219" s="177">
        <f>U219*10/14</f>
        <v>3.8110236220472435</v>
      </c>
      <c r="W219" s="177">
        <f>U219/2</f>
        <v>2.6677165354330703</v>
      </c>
      <c r="X219" s="210">
        <f>((SQRT($L219^2*$M219^2)/$N$396)+($Q219/$Q$396))*(100/72.5)</f>
        <v>8.6277094105650622</v>
      </c>
      <c r="Y219" s="186">
        <f>(($Q219/$Q$396)-($T219/$T$396))*(100/2.6125)</f>
        <v>37.447419899711612</v>
      </c>
      <c r="Z219" s="53">
        <f>((SQRT($L219^2*$M219^2)/$N$396)-($T219/$T$396))*(100/63.923)</f>
        <v>6.5978906420523362</v>
      </c>
      <c r="AA219" s="53">
        <f>((SQRT($L219^2*$M219^2)/$N$396)+($Q219/$Q$396)-($T219/$T$396))*(100/64.8571)</f>
        <v>8.8278483023899845</v>
      </c>
      <c r="AB219" s="53">
        <f>((2*SQRT($L219^2*$M219^2)/$N$396)+($Q219/$Q$396)-($T219/$T$396))*(100/136.423)</f>
        <v>7.6766080190134964</v>
      </c>
    </row>
    <row r="220" spans="2:28" ht="12.75" customHeight="1" x14ac:dyDescent="0.3">
      <c r="B220" s="48" t="s">
        <v>263</v>
      </c>
      <c r="C220" s="56" t="s">
        <v>265</v>
      </c>
      <c r="D220" s="49">
        <v>695</v>
      </c>
      <c r="E220" s="50">
        <v>3872</v>
      </c>
      <c r="F220" s="57">
        <v>2592</v>
      </c>
      <c r="G220" s="53">
        <f>E220*F220/1000000</f>
        <v>10.036224000000001</v>
      </c>
      <c r="H220" s="52">
        <v>23.5</v>
      </c>
      <c r="I220" s="58">
        <v>15.7</v>
      </c>
      <c r="J220" s="53">
        <f>SQRT((H220*H220)+(I220*I220))</f>
        <v>28.261988606607286</v>
      </c>
      <c r="K220" s="215">
        <f>((E220/H220)+(F220/I220))/2</f>
        <v>164.93074942404121</v>
      </c>
      <c r="L220" s="223">
        <f>E220/360</f>
        <v>10.755555555555556</v>
      </c>
      <c r="M220" s="250">
        <f>F220/360</f>
        <v>7.2</v>
      </c>
      <c r="N220" s="261">
        <f>25.4*L220/H220</f>
        <v>11.625153664302601</v>
      </c>
      <c r="O220" s="250">
        <f>25.4*(L220/H220)*(5/8)</f>
        <v>7.2657210401891259</v>
      </c>
      <c r="P220" s="186">
        <f>254/H220</f>
        <v>10.808510638297872</v>
      </c>
      <c r="Q220" s="202">
        <f>(1/5)/0.001353831438675/N220</f>
        <v>12.70769253311429</v>
      </c>
      <c r="R220" s="255">
        <f>(1/8)/0.001353831438675/O220</f>
        <v>12.70769253311429</v>
      </c>
      <c r="S220" s="177">
        <f>(1/5)/0.001353831438675/(254/H220)</f>
        <v>13.667829302282929</v>
      </c>
      <c r="T220" s="231">
        <f>((J220^2/(Q220*(1/5/N220)))+J220)/308.4/2</f>
        <v>5.9691114518850696</v>
      </c>
      <c r="U220" s="207">
        <f>(E220*0.7)/254/2</f>
        <v>5.3354330708661406</v>
      </c>
      <c r="V220" s="177">
        <f>U220*10/14</f>
        <v>3.8110236220472435</v>
      </c>
      <c r="W220" s="177">
        <f>U220/2</f>
        <v>2.6677165354330703</v>
      </c>
      <c r="X220" s="210">
        <f>((SQRT($L220^2*$M220^2)/$N$396)+($Q220/$Q$396))*(100/72.5)</f>
        <v>8.6277094105650622</v>
      </c>
      <c r="Y220" s="186">
        <f>(($Q220/$Q$396)-($T220/$T$396))*(100/2.6125)</f>
        <v>37.447419899711612</v>
      </c>
      <c r="Z220" s="53">
        <f>((SQRT($L220^2*$M220^2)/$N$396)-($T220/$T$396))*(100/63.923)</f>
        <v>6.5978906420523362</v>
      </c>
      <c r="AA220" s="53">
        <f>((SQRT($L220^2*$M220^2)/$N$396)+($Q220/$Q$396)-($T220/$T$396))*(100/64.8571)</f>
        <v>8.8278483023899845</v>
      </c>
      <c r="AB220" s="53">
        <f>((2*SQRT($L220^2*$M220^2)/$N$396)+($Q220/$Q$396)-($T220/$T$396))*(100/136.423)</f>
        <v>7.6766080190134964</v>
      </c>
    </row>
    <row r="221" spans="2:28" ht="12.75" customHeight="1" x14ac:dyDescent="0.3">
      <c r="B221" s="48" t="s">
        <v>36</v>
      </c>
      <c r="C221" s="56" t="s">
        <v>470</v>
      </c>
      <c r="D221" s="49">
        <v>1199</v>
      </c>
      <c r="E221" s="50">
        <v>4000</v>
      </c>
      <c r="F221" s="57">
        <v>3000</v>
      </c>
      <c r="G221" s="53">
        <f>E221*F221/1000000</f>
        <v>12</v>
      </c>
      <c r="H221" s="52">
        <v>8.8000000000000007</v>
      </c>
      <c r="I221" s="58">
        <v>6.6</v>
      </c>
      <c r="J221" s="53">
        <f>SQRT((H221*H221)+(I221*I221))</f>
        <v>11</v>
      </c>
      <c r="K221" s="215">
        <f>((E221/H221)+(F221/I221))/2</f>
        <v>454.5454545454545</v>
      </c>
      <c r="L221" s="223">
        <f>E221/360</f>
        <v>11.111111111111111</v>
      </c>
      <c r="M221" s="250">
        <f>F221/360</f>
        <v>8.3333333333333339</v>
      </c>
      <c r="N221" s="261">
        <f>25.4*L221/H221</f>
        <v>32.070707070707066</v>
      </c>
      <c r="O221" s="250">
        <f>25.4*(L221/H221)*(5/8)</f>
        <v>20.044191919191917</v>
      </c>
      <c r="P221" s="186">
        <f>254/H221</f>
        <v>28.86363636363636</v>
      </c>
      <c r="Q221" s="202">
        <f>(1/5)/0.001353831438675/N221</f>
        <v>4.6063492797481196</v>
      </c>
      <c r="R221" s="255">
        <f>(1/8)/0.001353831438675/O221</f>
        <v>4.6063492797481187</v>
      </c>
      <c r="S221" s="177">
        <f>(1/5)/0.001353831438675/(254/H221)</f>
        <v>5.118165866386799</v>
      </c>
      <c r="T221" s="231">
        <f>((J221^2/(Q221*(1/5/N221)))+J221)/308.4/2</f>
        <v>6.8469215097101959</v>
      </c>
      <c r="U221" s="207">
        <f>(E221*0.7)/254/2</f>
        <v>5.5118110236220472</v>
      </c>
      <c r="V221" s="177">
        <f>U221*10/14</f>
        <v>3.9370078740157481</v>
      </c>
      <c r="W221" s="177">
        <f>U221/2</f>
        <v>2.7559055118110236</v>
      </c>
      <c r="X221" s="210">
        <f>((SQRT($L221^2*$M221^2)/$N$396)+($Q221/$Q$396))*(100/72.5)</f>
        <v>8.5829565897275337</v>
      </c>
      <c r="Y221" s="186">
        <f>(($Q221/$Q$396)-($T221/$T$396))*(100/2.6125)</f>
        <v>-2.3306524231196732</v>
      </c>
      <c r="Z221" s="53">
        <f>((SQRT($L221^2*$M221^2)/$N$396)-($T221/$T$396))*(100/63.923)</f>
        <v>7.9291655494354973</v>
      </c>
      <c r="AA221" s="53">
        <f>((SQRT($L221^2*$M221^2)/$N$396)+($Q221/$Q$396)-($T221/$T$396))*(100/64.8571)</f>
        <v>8.6577381097552255</v>
      </c>
      <c r="AB221" s="53">
        <f>((2*SQRT($L221^2*$M221^2)/$N$396)+($Q221/$Q$396)-($T221/$T$396))*(100/136.423)</f>
        <v>8.2766131969815309</v>
      </c>
    </row>
    <row r="222" spans="2:28" ht="12.75" customHeight="1" x14ac:dyDescent="0.3">
      <c r="B222" s="48" t="s">
        <v>32</v>
      </c>
      <c r="C222" s="56" t="s">
        <v>305</v>
      </c>
      <c r="D222" s="49">
        <v>350</v>
      </c>
      <c r="E222" s="50">
        <v>4000</v>
      </c>
      <c r="F222" s="57">
        <v>3000</v>
      </c>
      <c r="G222" s="53">
        <f>E222*F222/1000000</f>
        <v>12</v>
      </c>
      <c r="H222" s="52">
        <v>8.8000000000000007</v>
      </c>
      <c r="I222" s="58">
        <v>6.6</v>
      </c>
      <c r="J222" s="53">
        <f>SQRT((H222*H222)+(I222*I222))</f>
        <v>11</v>
      </c>
      <c r="K222" s="215">
        <f>((E222/H222)+(F222/I222))/2</f>
        <v>454.5454545454545</v>
      </c>
      <c r="L222" s="223">
        <f>E222/360</f>
        <v>11.111111111111111</v>
      </c>
      <c r="M222" s="250">
        <f>F222/360</f>
        <v>8.3333333333333339</v>
      </c>
      <c r="N222" s="261">
        <f>25.4*L222/H222</f>
        <v>32.070707070707066</v>
      </c>
      <c r="O222" s="250">
        <f>25.4*(L222/H222)*(5/8)</f>
        <v>20.044191919191917</v>
      </c>
      <c r="P222" s="186">
        <f>254/H222</f>
        <v>28.86363636363636</v>
      </c>
      <c r="Q222" s="202">
        <f>(1/5)/0.001353831438675/N222</f>
        <v>4.6063492797481196</v>
      </c>
      <c r="R222" s="255">
        <f>(1/8)/0.001353831438675/O222</f>
        <v>4.6063492797481187</v>
      </c>
      <c r="S222" s="177">
        <f>(1/5)/0.001353831438675/(254/H222)</f>
        <v>5.118165866386799</v>
      </c>
      <c r="T222" s="231">
        <f>((J222^2/(Q222*(1/5/N222)))+J222)/308.4/2</f>
        <v>6.8469215097101959</v>
      </c>
      <c r="U222" s="207">
        <f>(E222*0.7)/254/2</f>
        <v>5.5118110236220472</v>
      </c>
      <c r="V222" s="177">
        <f>U222*10/14</f>
        <v>3.9370078740157481</v>
      </c>
      <c r="W222" s="177">
        <f>U222/2</f>
        <v>2.7559055118110236</v>
      </c>
      <c r="X222" s="210">
        <f>((SQRT($L222^2*$M222^2)/$N$396)+($Q222/$Q$396))*(100/72.5)</f>
        <v>8.5829565897275337</v>
      </c>
      <c r="Y222" s="186">
        <f>(($Q222/$Q$396)-($T222/$T$396))*(100/2.6125)</f>
        <v>-2.3306524231196732</v>
      </c>
      <c r="Z222" s="53">
        <f>((SQRT($L222^2*$M222^2)/$N$396)-($T222/$T$396))*(100/63.923)</f>
        <v>7.9291655494354973</v>
      </c>
      <c r="AA222" s="53">
        <f>((SQRT($L222^2*$M222^2)/$N$396)+($Q222/$Q$396)-($T222/$T$396))*(100/64.8571)</f>
        <v>8.6577381097552255</v>
      </c>
      <c r="AB222" s="53">
        <f>((2*SQRT($L222^2*$M222^2)/$N$396)+($Q222/$Q$396)-($T222/$T$396))*(100/136.423)</f>
        <v>8.2766131969815309</v>
      </c>
    </row>
    <row r="223" spans="2:28" ht="12.75" customHeight="1" x14ac:dyDescent="0.3">
      <c r="B223" s="48" t="s">
        <v>21</v>
      </c>
      <c r="C223" s="56" t="s">
        <v>308</v>
      </c>
      <c r="D223" s="49">
        <v>699</v>
      </c>
      <c r="E223" s="50">
        <v>3888</v>
      </c>
      <c r="F223" s="57">
        <v>2592</v>
      </c>
      <c r="G223" s="53">
        <f>E223*F223/1000000</f>
        <v>10.077696</v>
      </c>
      <c r="H223" s="52">
        <v>22.2</v>
      </c>
      <c r="I223" s="58">
        <v>14.8</v>
      </c>
      <c r="J223" s="53">
        <f>SQRT((H223*H223)+(I223*I223))</f>
        <v>26.681079438433521</v>
      </c>
      <c r="K223" s="215">
        <f>((E223/H223)+(F223/I223))/2</f>
        <v>175.13513513513513</v>
      </c>
      <c r="L223" s="223">
        <f>E223/360</f>
        <v>10.8</v>
      </c>
      <c r="M223" s="250">
        <f>F223/360</f>
        <v>7.2</v>
      </c>
      <c r="N223" s="261">
        <f>25.4*L223/H223</f>
        <v>12.356756756756758</v>
      </c>
      <c r="O223" s="250">
        <f>25.4*(L223/H223)*(5/8)</f>
        <v>7.7229729729729737</v>
      </c>
      <c r="P223" s="186">
        <f>254/H223</f>
        <v>11.441441441441441</v>
      </c>
      <c r="Q223" s="202">
        <f>(1/5)/0.001353831438675/N223</f>
        <v>11.955311682847951</v>
      </c>
      <c r="R223" s="255">
        <f>(1/8)/0.001353831438675/O223</f>
        <v>11.955311682847949</v>
      </c>
      <c r="S223" s="177">
        <f>(1/5)/0.001353831438675/(254/H223)</f>
        <v>12.911736617475787</v>
      </c>
      <c r="T223" s="231">
        <f>((J223^2/(Q223*(1/5/N223)))+J223)/308.4/2</f>
        <v>6.007784494532272</v>
      </c>
      <c r="U223" s="207">
        <f>(E223*0.7)/254/2</f>
        <v>5.3574803149606298</v>
      </c>
      <c r="V223" s="177">
        <f>U223*10/14</f>
        <v>3.826771653543307</v>
      </c>
      <c r="W223" s="177">
        <f>U223/2</f>
        <v>2.6787401574803149</v>
      </c>
      <c r="X223" s="210">
        <f>((SQRT($L223^2*$M223^2)/$N$396)+($Q223/$Q$396))*(100/72.5)</f>
        <v>8.5316233457988631</v>
      </c>
      <c r="Y223" s="186">
        <f>(($Q223/$Q$396)-($T223/$T$396))*(100/2.6125)</f>
        <v>33.898710382981385</v>
      </c>
      <c r="Z223" s="53">
        <f>((SQRT($L223^2*$M223^2)/$N$396)-($T223/$T$396))*(100/63.923)</f>
        <v>6.623210467273231</v>
      </c>
      <c r="AA223" s="53">
        <f>((SQRT($L223^2*$M223^2)/$N$396)+($Q223/$Q$396)-($T223/$T$396))*(100/64.8571)</f>
        <v>8.7151488128937551</v>
      </c>
      <c r="AB223" s="53">
        <f>((2*SQRT($L223^2*$M223^2)/$N$396)+($Q223/$Q$396)-($T223/$T$396))*(100/136.423)</f>
        <v>7.6374084668268845</v>
      </c>
    </row>
    <row r="224" spans="2:28" ht="12.75" customHeight="1" x14ac:dyDescent="0.3">
      <c r="B224" s="48" t="s">
        <v>21</v>
      </c>
      <c r="C224" s="56" t="s">
        <v>229</v>
      </c>
      <c r="D224" s="49">
        <v>1299</v>
      </c>
      <c r="E224" s="50">
        <v>3888</v>
      </c>
      <c r="F224" s="57">
        <v>2592</v>
      </c>
      <c r="G224" s="53">
        <f>E224*F224/1000000</f>
        <v>10.077696</v>
      </c>
      <c r="H224" s="52">
        <v>22.2</v>
      </c>
      <c r="I224" s="58">
        <v>14.8</v>
      </c>
      <c r="J224" s="53">
        <f>SQRT((H224*H224)+(I224*I224))</f>
        <v>26.681079438433521</v>
      </c>
      <c r="K224" s="215">
        <f>((E224/H224)+(F224/I224))/2</f>
        <v>175.13513513513513</v>
      </c>
      <c r="L224" s="223">
        <f>E224/360</f>
        <v>10.8</v>
      </c>
      <c r="M224" s="250">
        <f>F224/360</f>
        <v>7.2</v>
      </c>
      <c r="N224" s="261">
        <f>25.4*L224/H224</f>
        <v>12.356756756756758</v>
      </c>
      <c r="O224" s="250">
        <f>25.4*(L224/H224)*(5/8)</f>
        <v>7.7229729729729737</v>
      </c>
      <c r="P224" s="186">
        <f>254/H224</f>
        <v>11.441441441441441</v>
      </c>
      <c r="Q224" s="202">
        <f>(1/5)/0.001353831438675/N224</f>
        <v>11.955311682847951</v>
      </c>
      <c r="R224" s="255">
        <f>(1/8)/0.001353831438675/O224</f>
        <v>11.955311682847949</v>
      </c>
      <c r="S224" s="177">
        <f>(1/5)/0.001353831438675/(254/H224)</f>
        <v>12.911736617475787</v>
      </c>
      <c r="T224" s="231">
        <f>((J224^2/(Q224*(1/5/N224)))+J224)/308.4/2</f>
        <v>6.007784494532272</v>
      </c>
      <c r="U224" s="207">
        <f>(E224*0.7)/254/2</f>
        <v>5.3574803149606298</v>
      </c>
      <c r="V224" s="177">
        <f>U224*10/14</f>
        <v>3.826771653543307</v>
      </c>
      <c r="W224" s="177">
        <f>U224/2</f>
        <v>2.6787401574803149</v>
      </c>
      <c r="X224" s="210">
        <f>((SQRT($L224^2*$M224^2)/$N$396)+($Q224/$Q$396))*(100/72.5)</f>
        <v>8.5316233457988631</v>
      </c>
      <c r="Y224" s="186">
        <f>(($Q224/$Q$396)-($T224/$T$396))*(100/2.6125)</f>
        <v>33.898710382981385</v>
      </c>
      <c r="Z224" s="53">
        <f>((SQRT($L224^2*$M224^2)/$N$396)-($T224/$T$396))*(100/63.923)</f>
        <v>6.623210467273231</v>
      </c>
      <c r="AA224" s="53">
        <f>((SQRT($L224^2*$M224^2)/$N$396)+($Q224/$Q$396)-($T224/$T$396))*(100/64.8571)</f>
        <v>8.7151488128937551</v>
      </c>
      <c r="AB224" s="53">
        <f>((2*SQRT($L224^2*$M224^2)/$N$396)+($Q224/$Q$396)-($T224/$T$396))*(100/136.423)</f>
        <v>7.6374084668268845</v>
      </c>
    </row>
    <row r="225" spans="2:30" ht="12.75" customHeight="1" x14ac:dyDescent="0.3">
      <c r="B225" s="48" t="s">
        <v>36</v>
      </c>
      <c r="C225" s="56" t="s">
        <v>260</v>
      </c>
      <c r="D225" s="49">
        <v>299</v>
      </c>
      <c r="E225" s="50">
        <v>4000</v>
      </c>
      <c r="F225" s="57">
        <v>3000</v>
      </c>
      <c r="G225" s="53">
        <f>E225*F225/1000000</f>
        <v>12</v>
      </c>
      <c r="H225" s="52">
        <v>8.07</v>
      </c>
      <c r="I225" s="58">
        <v>5.97</v>
      </c>
      <c r="J225" s="53">
        <f>SQRT((H225*H225)+(I225*I225))</f>
        <v>10.03821697314817</v>
      </c>
      <c r="K225" s="215">
        <f>((E225/H225)+(F225/I225))/2</f>
        <v>499.08775600430903</v>
      </c>
      <c r="L225" s="223">
        <f>E225/360</f>
        <v>11.111111111111111</v>
      </c>
      <c r="M225" s="250">
        <f>F225/360</f>
        <v>8.3333333333333339</v>
      </c>
      <c r="N225" s="261">
        <f>25.4*L225/H225</f>
        <v>34.971774748726411</v>
      </c>
      <c r="O225" s="250">
        <f>25.4*(L225/H225)*(5/8)</f>
        <v>21.857359217954013</v>
      </c>
      <c r="P225" s="186">
        <f>254/H225</f>
        <v>31.474597273853778</v>
      </c>
      <c r="Q225" s="202">
        <f>(1/5)/0.001353831438675/N225</f>
        <v>4.2242316690417416</v>
      </c>
      <c r="R225" s="255">
        <f>(1/8)/0.001353831438675/O225</f>
        <v>4.2242316690417399</v>
      </c>
      <c r="S225" s="177">
        <f>(1/5)/0.001353831438675/(254/H225)</f>
        <v>4.6935907433797119</v>
      </c>
      <c r="T225" s="231">
        <f>((J225^2/(Q225*(1/5/N225)))+J225)/308.4/2</f>
        <v>6.7787974467665117</v>
      </c>
      <c r="U225" s="207">
        <f>(E225*0.7)/254/2</f>
        <v>5.5118110236220472</v>
      </c>
      <c r="V225" s="177">
        <f>U225*10/14</f>
        <v>3.9370078740157481</v>
      </c>
      <c r="W225" s="177">
        <f>U225/2</f>
        <v>2.7559055118110236</v>
      </c>
      <c r="X225" s="210">
        <f>((SQRT($L225^2*$M225^2)/$N$396)+($Q225/$Q$396))*(100/72.5)</f>
        <v>8.5204148844494814</v>
      </c>
      <c r="Y225" s="186">
        <f>(($Q225/$Q$396)-($T225/$T$396))*(100/2.6125)</f>
        <v>-3.8349013393414957</v>
      </c>
      <c r="Z225" s="53">
        <f>((SQRT($L225^2*$M225^2)/$N$396)-($T225/$T$396))*(100/63.923)</f>
        <v>7.9386210402452111</v>
      </c>
      <c r="AA225" s="53">
        <f>((SQRT($L225^2*$M225^2)/$N$396)+($Q225/$Q$396)-($T225/$T$396))*(100/64.8571)</f>
        <v>8.5971456643077797</v>
      </c>
      <c r="AB225" s="53">
        <f>((2*SQRT($L225^2*$M225^2)/$N$396)+($Q225/$Q$396)-($T225/$T$396))*(100/136.423)</f>
        <v>8.2478068351977463</v>
      </c>
    </row>
    <row r="226" spans="2:30" ht="12.75" customHeight="1" x14ac:dyDescent="0.3">
      <c r="B226" s="48" t="s">
        <v>21</v>
      </c>
      <c r="C226" s="56" t="s">
        <v>233</v>
      </c>
      <c r="D226" s="49">
        <v>299</v>
      </c>
      <c r="E226" s="50">
        <v>4000</v>
      </c>
      <c r="F226" s="57">
        <v>3000</v>
      </c>
      <c r="G226" s="53">
        <f>E226*F226/1000000</f>
        <v>12</v>
      </c>
      <c r="H226" s="52">
        <v>7.6</v>
      </c>
      <c r="I226" s="58">
        <v>5.7</v>
      </c>
      <c r="J226" s="53">
        <f>SQRT((H226*H226)+(I226*I226))</f>
        <v>9.5</v>
      </c>
      <c r="K226" s="215">
        <f>((E226/H226)+(F226/I226))/2</f>
        <v>526.31578947368416</v>
      </c>
      <c r="L226" s="223">
        <f>E226/360</f>
        <v>11.111111111111111</v>
      </c>
      <c r="M226" s="250">
        <f>F226/360</f>
        <v>8.3333333333333339</v>
      </c>
      <c r="N226" s="261">
        <f>25.4*L226/H226</f>
        <v>37.134502923976605</v>
      </c>
      <c r="O226" s="250">
        <f>25.4*(L226/H226)*(5/8)</f>
        <v>23.209064327485379</v>
      </c>
      <c r="P226" s="186">
        <f>254/H226</f>
        <v>33.421052631578952</v>
      </c>
      <c r="Q226" s="202">
        <f>(1/5)/0.001353831438675/N226</f>
        <v>3.9782107416006482</v>
      </c>
      <c r="R226" s="255">
        <f>(1/8)/0.001353831438675/O226</f>
        <v>3.9782107416006474</v>
      </c>
      <c r="S226" s="177">
        <f>(1/5)/0.001353831438675/(254/H226)</f>
        <v>4.4202341573340522</v>
      </c>
      <c r="T226" s="231">
        <f>((J226^2/(Q226*(1/5/N226)))+J226)/308.4/2</f>
        <v>6.8444896030954103</v>
      </c>
      <c r="U226" s="207">
        <f>(E226*0.7)/254/2</f>
        <v>5.5118110236220472</v>
      </c>
      <c r="V226" s="177">
        <f>U226*10/14</f>
        <v>3.9370078740157481</v>
      </c>
      <c r="W226" s="177">
        <f>U226/2</f>
        <v>2.7559055118110236</v>
      </c>
      <c r="X226" s="210">
        <f>((SQRT($L226^2*$M226^2)/$N$396)+($Q226/$Q$396))*(100/72.5)</f>
        <v>8.4801483070786805</v>
      </c>
      <c r="Y226" s="186">
        <f>(($Q226/$Q$396)-($T226/$T$396))*(100/2.6125)</f>
        <v>-5.1754461705286037</v>
      </c>
      <c r="Z226" s="53">
        <f>((SQRT($L226^2*$M226^2)/$N$396)-($T226/$T$396))*(100/63.923)</f>
        <v>7.9295030934640334</v>
      </c>
      <c r="AA226" s="53">
        <f>((SQRT($L226^2*$M226^2)/$N$396)+($Q226/$Q$396)-($T226/$T$396))*(100/64.8571)</f>
        <v>8.5431473607839354</v>
      </c>
      <c r="AB226" s="53">
        <f>((2*SQRT($L226^2*$M226^2)/$N$396)+($Q226/$Q$396)-($T226/$T$396))*(100/136.423)</f>
        <v>8.2221354061023852</v>
      </c>
    </row>
    <row r="227" spans="2:30" ht="12.75" customHeight="1" x14ac:dyDescent="0.3">
      <c r="B227" s="48" t="s">
        <v>21</v>
      </c>
      <c r="C227" s="59" t="s">
        <v>227</v>
      </c>
      <c r="D227" s="49">
        <v>550</v>
      </c>
      <c r="E227" s="50">
        <v>4000</v>
      </c>
      <c r="F227" s="57">
        <v>3000</v>
      </c>
      <c r="G227" s="53">
        <f>E227*F227/1000000</f>
        <v>12</v>
      </c>
      <c r="H227" s="52">
        <v>7.6</v>
      </c>
      <c r="I227" s="58">
        <v>5.7</v>
      </c>
      <c r="J227" s="53">
        <f>SQRT((H227*H227)+(I227*I227))</f>
        <v>9.5</v>
      </c>
      <c r="K227" s="215">
        <f>((E227/H227)+(F227/I227))/2</f>
        <v>526.31578947368416</v>
      </c>
      <c r="L227" s="223">
        <f>E227/360</f>
        <v>11.111111111111111</v>
      </c>
      <c r="M227" s="250">
        <f>F227/360</f>
        <v>8.3333333333333339</v>
      </c>
      <c r="N227" s="261">
        <f>25.4*L227/H227</f>
        <v>37.134502923976605</v>
      </c>
      <c r="O227" s="250">
        <f>25.4*(L227/H227)*(5/8)</f>
        <v>23.209064327485379</v>
      </c>
      <c r="P227" s="186">
        <f>254/H227</f>
        <v>33.421052631578952</v>
      </c>
      <c r="Q227" s="202">
        <f>(1/5)/0.001353831438675/N227</f>
        <v>3.9782107416006482</v>
      </c>
      <c r="R227" s="255">
        <f>(1/8)/0.001353831438675/O227</f>
        <v>3.9782107416006474</v>
      </c>
      <c r="S227" s="177">
        <f>(1/5)/0.001353831438675/(254/H227)</f>
        <v>4.4202341573340522</v>
      </c>
      <c r="T227" s="231">
        <f>((J227^2/(Q227*(1/5/N227)))+J227)/308.4/2</f>
        <v>6.8444896030954103</v>
      </c>
      <c r="U227" s="207">
        <f>(E227*0.7)/254/2</f>
        <v>5.5118110236220472</v>
      </c>
      <c r="V227" s="177">
        <f>U227*10/14</f>
        <v>3.9370078740157481</v>
      </c>
      <c r="W227" s="177">
        <f>U227/2</f>
        <v>2.7559055118110236</v>
      </c>
      <c r="X227" s="210">
        <f>((SQRT($L227^2*$M227^2)/$N$396)+($Q227/$Q$396))*(100/72.5)</f>
        <v>8.4801483070786805</v>
      </c>
      <c r="Y227" s="186">
        <f>(($Q227/$Q$396)-($T227/$T$396))*(100/2.6125)</f>
        <v>-5.1754461705286037</v>
      </c>
      <c r="Z227" s="53">
        <f>((SQRT($L227^2*$M227^2)/$N$396)-($T227/$T$396))*(100/63.923)</f>
        <v>7.9295030934640334</v>
      </c>
      <c r="AA227" s="53">
        <f>((SQRT($L227^2*$M227^2)/$N$396)+($Q227/$Q$396)-($T227/$T$396))*(100/64.8571)</f>
        <v>8.5431473607839354</v>
      </c>
      <c r="AB227" s="53">
        <f>((2*SQRT($L227^2*$M227^2)/$N$396)+($Q227/$Q$396)-($T227/$T$396))*(100/136.423)</f>
        <v>8.2221354061023852</v>
      </c>
    </row>
    <row r="228" spans="2:30" ht="12.75" customHeight="1" x14ac:dyDescent="0.3">
      <c r="B228" s="48" t="s">
        <v>21</v>
      </c>
      <c r="C228" s="56" t="s">
        <v>230</v>
      </c>
      <c r="D228" s="49">
        <v>550</v>
      </c>
      <c r="E228" s="50">
        <v>4000</v>
      </c>
      <c r="F228" s="57">
        <v>3000</v>
      </c>
      <c r="G228" s="53">
        <f>E228*F228/1000000</f>
        <v>12</v>
      </c>
      <c r="H228" s="52">
        <v>7.6</v>
      </c>
      <c r="I228" s="58">
        <v>5.7</v>
      </c>
      <c r="J228" s="53">
        <f>SQRT((H228*H228)+(I228*I228))</f>
        <v>9.5</v>
      </c>
      <c r="K228" s="215">
        <f>((E228/H228)+(F228/I228))/2</f>
        <v>526.31578947368416</v>
      </c>
      <c r="L228" s="223">
        <f>E228/360</f>
        <v>11.111111111111111</v>
      </c>
      <c r="M228" s="250">
        <f>F228/360</f>
        <v>8.3333333333333339</v>
      </c>
      <c r="N228" s="261">
        <f>25.4*L228/H228</f>
        <v>37.134502923976605</v>
      </c>
      <c r="O228" s="250">
        <f>25.4*(L228/H228)*(5/8)</f>
        <v>23.209064327485379</v>
      </c>
      <c r="P228" s="186">
        <f>254/H228</f>
        <v>33.421052631578952</v>
      </c>
      <c r="Q228" s="202">
        <f>(1/5)/0.001353831438675/N228</f>
        <v>3.9782107416006482</v>
      </c>
      <c r="R228" s="255">
        <f>(1/8)/0.001353831438675/O228</f>
        <v>3.9782107416006474</v>
      </c>
      <c r="S228" s="177">
        <f>(1/5)/0.001353831438675/(254/H228)</f>
        <v>4.4202341573340522</v>
      </c>
      <c r="T228" s="231">
        <f>((J228^2/(Q228*(1/5/N228)))+J228)/308.4/2</f>
        <v>6.8444896030954103</v>
      </c>
      <c r="U228" s="207">
        <f>(E228*0.7)/254/2</f>
        <v>5.5118110236220472</v>
      </c>
      <c r="V228" s="177">
        <f>U228*10/14</f>
        <v>3.9370078740157481</v>
      </c>
      <c r="W228" s="177">
        <f>U228/2</f>
        <v>2.7559055118110236</v>
      </c>
      <c r="X228" s="210">
        <f>((SQRT($L228^2*$M228^2)/$N$396)+($Q228/$Q$396))*(100/72.5)</f>
        <v>8.4801483070786805</v>
      </c>
      <c r="Y228" s="186">
        <f>(($Q228/$Q$396)-($T228/$T$396))*(100/2.6125)</f>
        <v>-5.1754461705286037</v>
      </c>
      <c r="Z228" s="53">
        <f>((SQRT($L228^2*$M228^2)/$N$396)-($T228/$T$396))*(100/63.923)</f>
        <v>7.9295030934640334</v>
      </c>
      <c r="AA228" s="53">
        <f>((SQRT($L228^2*$M228^2)/$N$396)+($Q228/$Q$396)-($T228/$T$396))*(100/64.8571)</f>
        <v>8.5431473607839354</v>
      </c>
      <c r="AB228" s="53">
        <f>((2*SQRT($L228^2*$M228^2)/$N$396)+($Q228/$Q$396)-($T228/$T$396))*(100/136.423)</f>
        <v>8.2221354061023852</v>
      </c>
    </row>
    <row r="229" spans="2:30" ht="12.75" customHeight="1" x14ac:dyDescent="0.3">
      <c r="B229" s="48" t="s">
        <v>23</v>
      </c>
      <c r="C229" s="56" t="s">
        <v>117</v>
      </c>
      <c r="D229" s="49">
        <v>999</v>
      </c>
      <c r="E229" s="50">
        <v>3888</v>
      </c>
      <c r="F229" s="57">
        <v>2592</v>
      </c>
      <c r="G229" s="53">
        <f>E229*F229/1000000</f>
        <v>10.077696</v>
      </c>
      <c r="H229" s="52">
        <v>21.5</v>
      </c>
      <c r="I229" s="58">
        <v>14.4</v>
      </c>
      <c r="J229" s="53">
        <f>SQRT((H229*H229)+(I229*I229))</f>
        <v>25.876823607235877</v>
      </c>
      <c r="K229" s="215">
        <f>((E229/H229)+(F229/I229))/2</f>
        <v>180.41860465116281</v>
      </c>
      <c r="L229" s="223">
        <f>E229/360</f>
        <v>10.8</v>
      </c>
      <c r="M229" s="250">
        <f>F229/360</f>
        <v>7.2</v>
      </c>
      <c r="N229" s="261">
        <f>25.4*L229/H229</f>
        <v>12.75906976744186</v>
      </c>
      <c r="O229" s="250">
        <f>25.4*(L229/H229)*(5/8)</f>
        <v>7.9744186046511629</v>
      </c>
      <c r="P229" s="186">
        <f>254/H229</f>
        <v>11.813953488372093</v>
      </c>
      <c r="Q229" s="202">
        <f>(1/5)/0.001353831438675/N229</f>
        <v>11.578342395550944</v>
      </c>
      <c r="R229" s="255">
        <f>(1/8)/0.001353831438675/O229</f>
        <v>11.578342395550942</v>
      </c>
      <c r="S229" s="177">
        <f>(1/5)/0.001353831438675/(254/H229)</f>
        <v>12.504609787195019</v>
      </c>
      <c r="T229" s="231">
        <f>((J229^2/(Q229*(1/5/N229)))+J229)/308.4/2</f>
        <v>6.0235922721998865</v>
      </c>
      <c r="U229" s="207">
        <f>(E229*0.7)/254/2</f>
        <v>5.3574803149606298</v>
      </c>
      <c r="V229" s="177">
        <f>U229*10/14</f>
        <v>3.826771653543307</v>
      </c>
      <c r="W229" s="177">
        <f>U229/2</f>
        <v>2.6787401574803149</v>
      </c>
      <c r="X229" s="210">
        <f>((SQRT($L229^2*$M229^2)/$N$396)+($Q229/$Q$396))*(100/72.5)</f>
        <v>8.4699242735644695</v>
      </c>
      <c r="Y229" s="186">
        <f>(($Q229/$Q$396)-($T229/$T$396))*(100/2.6125)</f>
        <v>32.132802048040155</v>
      </c>
      <c r="Z229" s="53">
        <f>((SQRT($L229^2*$M229^2)/$N$396)-($T229/$T$396))*(100/63.923)</f>
        <v>6.6210163776960771</v>
      </c>
      <c r="AA229" s="53">
        <f>((SQRT($L229^2*$M229^2)/$N$396)+($Q229/$Q$396)-($T229/$T$396))*(100/64.8571)</f>
        <v>8.6440165000855345</v>
      </c>
      <c r="AB229" s="53">
        <f>((2*SQRT($L229^2*$M229^2)/$N$396)+($Q229/$Q$396)-($T229/$T$396))*(100/136.423)</f>
        <v>7.603591328037723</v>
      </c>
    </row>
    <row r="230" spans="2:30" ht="12.75" customHeight="1" x14ac:dyDescent="0.3">
      <c r="B230" s="48" t="s">
        <v>21</v>
      </c>
      <c r="C230" s="56" t="s">
        <v>445</v>
      </c>
      <c r="D230" s="49">
        <v>440</v>
      </c>
      <c r="E230" s="50">
        <v>4000</v>
      </c>
      <c r="F230" s="57">
        <v>3000</v>
      </c>
      <c r="G230" s="53">
        <f>E230*F230/1000000</f>
        <v>12</v>
      </c>
      <c r="H230" s="52">
        <v>7.44</v>
      </c>
      <c r="I230" s="58">
        <v>5.58</v>
      </c>
      <c r="J230" s="53">
        <f>SQRT((H230*H230)+(I230*I230))</f>
        <v>9.3000000000000007</v>
      </c>
      <c r="K230" s="215">
        <f>((E230/H230)+(F230/I230))/2</f>
        <v>537.63440860215053</v>
      </c>
      <c r="L230" s="223">
        <f>E230/360</f>
        <v>11.111111111111111</v>
      </c>
      <c r="M230" s="250">
        <f>F230/360</f>
        <v>8.3333333333333339</v>
      </c>
      <c r="N230" s="261">
        <f>25.4*L230/H230</f>
        <v>37.933094384707282</v>
      </c>
      <c r="O230" s="250">
        <f>25.4*(L230/H230)*(5/8)</f>
        <v>23.708183990442052</v>
      </c>
      <c r="P230" s="186">
        <f>254/H230</f>
        <v>34.13978494623656</v>
      </c>
      <c r="Q230" s="202">
        <f>(1/5)/0.001353831438675/N230</f>
        <v>3.8944589365143192</v>
      </c>
      <c r="R230" s="255">
        <f>(1/8)/0.001353831438675/O230</f>
        <v>3.8944589365143183</v>
      </c>
      <c r="S230" s="177">
        <f>(1/5)/0.001353831438675/(254/H230)</f>
        <v>4.3271765961270203</v>
      </c>
      <c r="T230" s="231">
        <f>((J230^2/(Q230*(1/5/N230)))+J230)/308.4/2</f>
        <v>6.8441653488801055</v>
      </c>
      <c r="U230" s="207">
        <f>(E230*0.7)/254/2</f>
        <v>5.5118110236220472</v>
      </c>
      <c r="V230" s="177">
        <f>U230*10/14</f>
        <v>3.9370078740157481</v>
      </c>
      <c r="W230" s="177">
        <f>U230/2</f>
        <v>2.7559055118110236</v>
      </c>
      <c r="X230" s="210">
        <f>((SQRT($L230^2*$M230^2)/$N$396)+($Q230/$Q$396))*(100/72.5)</f>
        <v>8.4664405360588351</v>
      </c>
      <c r="Y230" s="186">
        <f>(($Q230/$Q$396)-($T230/$T$396))*(100/2.6125)</f>
        <v>-5.5547520035164588</v>
      </c>
      <c r="Z230" s="53">
        <f>((SQRT($L230^2*$M230^2)/$N$396)-($T230/$T$396))*(100/63.923)</f>
        <v>7.9295480993345038</v>
      </c>
      <c r="AA230" s="53">
        <f>((SQRT($L230^2*$M230^2)/$N$396)+($Q230/$Q$396)-($T230/$T$396))*(100/64.8571)</f>
        <v>8.5278685942544321</v>
      </c>
      <c r="AB230" s="53">
        <f>((2*SQRT($L230^2*$M230^2)/$N$396)+($Q230/$Q$396)-($T230/$T$396))*(100/136.423)</f>
        <v>8.2148717006518304</v>
      </c>
      <c r="AD230" s="39"/>
    </row>
    <row r="231" spans="2:30" ht="12.75" customHeight="1" x14ac:dyDescent="0.3">
      <c r="B231" s="48" t="s">
        <v>30</v>
      </c>
      <c r="C231" s="56" t="s">
        <v>449</v>
      </c>
      <c r="D231" s="49">
        <v>499</v>
      </c>
      <c r="E231" s="50">
        <v>4000</v>
      </c>
      <c r="F231" s="57">
        <v>3000</v>
      </c>
      <c r="G231" s="53">
        <f>E231*F231/1000000</f>
        <v>12</v>
      </c>
      <c r="H231" s="52">
        <v>7.44</v>
      </c>
      <c r="I231" s="58">
        <v>5.58</v>
      </c>
      <c r="J231" s="53">
        <f>SQRT((H231*H231)+(I231*I231))</f>
        <v>9.3000000000000007</v>
      </c>
      <c r="K231" s="215">
        <f>((E231/H231)+(F231/I231))/2</f>
        <v>537.63440860215053</v>
      </c>
      <c r="L231" s="223">
        <f>E231/360</f>
        <v>11.111111111111111</v>
      </c>
      <c r="M231" s="250">
        <f>F231/360</f>
        <v>8.3333333333333339</v>
      </c>
      <c r="N231" s="261">
        <f>25.4*L231/H231</f>
        <v>37.933094384707282</v>
      </c>
      <c r="O231" s="250">
        <f>25.4*(L231/H231)*(5/8)</f>
        <v>23.708183990442052</v>
      </c>
      <c r="P231" s="186">
        <f>254/H231</f>
        <v>34.13978494623656</v>
      </c>
      <c r="Q231" s="202">
        <f>(1/5)/0.001353831438675/N231</f>
        <v>3.8944589365143192</v>
      </c>
      <c r="R231" s="255">
        <f>(1/8)/0.001353831438675/O231</f>
        <v>3.8944589365143183</v>
      </c>
      <c r="S231" s="177">
        <f>(1/5)/0.001353831438675/(254/H231)</f>
        <v>4.3271765961270203</v>
      </c>
      <c r="T231" s="231">
        <f>((J231^2/(Q231*(1/5/N231)))+J231)/308.4/2</f>
        <v>6.8441653488801055</v>
      </c>
      <c r="U231" s="207">
        <f>(E231*0.7)/254/2</f>
        <v>5.5118110236220472</v>
      </c>
      <c r="V231" s="177">
        <f>U231*10/14</f>
        <v>3.9370078740157481</v>
      </c>
      <c r="W231" s="177">
        <f>U231/2</f>
        <v>2.7559055118110236</v>
      </c>
      <c r="X231" s="210">
        <f>((SQRT($L231^2*$M231^2)/$N$396)+($Q231/$Q$396))*(100/72.5)</f>
        <v>8.4664405360588351</v>
      </c>
      <c r="Y231" s="186">
        <f>(($Q231/$Q$396)-($T231/$T$396))*(100/2.6125)</f>
        <v>-5.5547520035164588</v>
      </c>
      <c r="Z231" s="53">
        <f>((SQRT($L231^2*$M231^2)/$N$396)-($T231/$T$396))*(100/63.923)</f>
        <v>7.9295480993345038</v>
      </c>
      <c r="AA231" s="53">
        <f>((SQRT($L231^2*$M231^2)/$N$396)+($Q231/$Q$396)-($T231/$T$396))*(100/64.8571)</f>
        <v>8.5278685942544321</v>
      </c>
      <c r="AB231" s="53">
        <f>((2*SQRT($L231^2*$M231^2)/$N$396)+($Q231/$Q$396)-($T231/$T$396))*(100/136.423)</f>
        <v>8.2148717006518304</v>
      </c>
    </row>
    <row r="232" spans="2:30" ht="12.75" customHeight="1" x14ac:dyDescent="0.3">
      <c r="B232" s="48" t="s">
        <v>164</v>
      </c>
      <c r="C232" s="56" t="s">
        <v>424</v>
      </c>
      <c r="D232" s="49">
        <v>499</v>
      </c>
      <c r="E232" s="50">
        <v>4000</v>
      </c>
      <c r="F232" s="57">
        <v>3000</v>
      </c>
      <c r="G232" s="53">
        <f>E232*F232/1000000</f>
        <v>12</v>
      </c>
      <c r="H232" s="52">
        <v>7.44</v>
      </c>
      <c r="I232" s="58">
        <v>5.58</v>
      </c>
      <c r="J232" s="53">
        <f>SQRT((H232*H232)+(I232*I232))</f>
        <v>9.3000000000000007</v>
      </c>
      <c r="K232" s="215">
        <f>((E232/H232)+(F232/I232))/2</f>
        <v>537.63440860215053</v>
      </c>
      <c r="L232" s="223">
        <f>E232/360</f>
        <v>11.111111111111111</v>
      </c>
      <c r="M232" s="250">
        <f>F232/360</f>
        <v>8.3333333333333339</v>
      </c>
      <c r="N232" s="261">
        <f>25.4*L232/H232</f>
        <v>37.933094384707282</v>
      </c>
      <c r="O232" s="250">
        <f>25.4*(L232/H232)*(5/8)</f>
        <v>23.708183990442052</v>
      </c>
      <c r="P232" s="186">
        <f>254/H232</f>
        <v>34.13978494623656</v>
      </c>
      <c r="Q232" s="202">
        <f>(1/5)/0.001353831438675/N232</f>
        <v>3.8944589365143192</v>
      </c>
      <c r="R232" s="255">
        <f>(1/8)/0.001353831438675/O232</f>
        <v>3.8944589365143183</v>
      </c>
      <c r="S232" s="177">
        <f>(1/5)/0.001353831438675/(254/H232)</f>
        <v>4.3271765961270203</v>
      </c>
      <c r="T232" s="231">
        <f>((J232^2/(Q232*(1/5/N232)))+J232)/308.4/2</f>
        <v>6.8441653488801055</v>
      </c>
      <c r="U232" s="207">
        <f>(E232*0.7)/254/2</f>
        <v>5.5118110236220472</v>
      </c>
      <c r="V232" s="177">
        <f>U232*10/14</f>
        <v>3.9370078740157481</v>
      </c>
      <c r="W232" s="177">
        <f>U232/2</f>
        <v>2.7559055118110236</v>
      </c>
      <c r="X232" s="210">
        <f>((SQRT($L232^2*$M232^2)/$N$396)+($Q232/$Q$396))*(100/72.5)</f>
        <v>8.4664405360588351</v>
      </c>
      <c r="Y232" s="186">
        <f>(($Q232/$Q$396)-($T232/$T$396))*(100/2.6125)</f>
        <v>-5.5547520035164588</v>
      </c>
      <c r="Z232" s="53">
        <f>((SQRT($L232^2*$M232^2)/$N$396)-($T232/$T$396))*(100/63.923)</f>
        <v>7.9295480993345038</v>
      </c>
      <c r="AA232" s="53">
        <f>((SQRT($L232^2*$M232^2)/$N$396)+($Q232/$Q$396)-($T232/$T$396))*(100/64.8571)</f>
        <v>8.5278685942544321</v>
      </c>
      <c r="AB232" s="53">
        <f>((2*SQRT($L232^2*$M232^2)/$N$396)+($Q232/$Q$396)-($T232/$T$396))*(100/136.423)</f>
        <v>8.2148717006518304</v>
      </c>
      <c r="AD232" s="39"/>
    </row>
    <row r="233" spans="2:30" ht="12.75" customHeight="1" x14ac:dyDescent="0.3">
      <c r="B233" s="48" t="s">
        <v>34</v>
      </c>
      <c r="C233" s="56" t="s">
        <v>441</v>
      </c>
      <c r="D233" s="49">
        <v>699</v>
      </c>
      <c r="E233" s="50">
        <v>4000</v>
      </c>
      <c r="F233" s="57">
        <v>3000</v>
      </c>
      <c r="G233" s="53">
        <f>E233*F233/1000000</f>
        <v>12</v>
      </c>
      <c r="H233" s="52">
        <v>7.44</v>
      </c>
      <c r="I233" s="58">
        <v>5.58</v>
      </c>
      <c r="J233" s="53">
        <f>SQRT((H233*H233)+(I233*I233))</f>
        <v>9.3000000000000007</v>
      </c>
      <c r="K233" s="215">
        <f>((E233/H233)+(F233/I233))/2</f>
        <v>537.63440860215053</v>
      </c>
      <c r="L233" s="223">
        <f>E233/360</f>
        <v>11.111111111111111</v>
      </c>
      <c r="M233" s="250">
        <f>F233/360</f>
        <v>8.3333333333333339</v>
      </c>
      <c r="N233" s="261">
        <f>25.4*L233/H233</f>
        <v>37.933094384707282</v>
      </c>
      <c r="O233" s="250">
        <f>25.4*(L233/H233)*(5/8)</f>
        <v>23.708183990442052</v>
      </c>
      <c r="P233" s="186">
        <f>254/H233</f>
        <v>34.13978494623656</v>
      </c>
      <c r="Q233" s="202">
        <f>(1/5)/0.001353831438675/N233</f>
        <v>3.8944589365143192</v>
      </c>
      <c r="R233" s="255">
        <f>(1/8)/0.001353831438675/O233</f>
        <v>3.8944589365143183</v>
      </c>
      <c r="S233" s="177">
        <f>(1/5)/0.001353831438675/(254/H233)</f>
        <v>4.3271765961270203</v>
      </c>
      <c r="T233" s="231">
        <f>((J233^2/(Q233*(1/5/N233)))+J233)/308.4/2</f>
        <v>6.8441653488801055</v>
      </c>
      <c r="U233" s="207">
        <f>(E233*0.7)/254/2</f>
        <v>5.5118110236220472</v>
      </c>
      <c r="V233" s="177">
        <f>U233*10/14</f>
        <v>3.9370078740157481</v>
      </c>
      <c r="W233" s="177">
        <f>U233/2</f>
        <v>2.7559055118110236</v>
      </c>
      <c r="X233" s="210">
        <f>((SQRT($L233^2*$M233^2)/$N$396)+($Q233/$Q$396))*(100/72.5)</f>
        <v>8.4664405360588351</v>
      </c>
      <c r="Y233" s="186">
        <f>(($Q233/$Q$396)-($T233/$T$396))*(100/2.6125)</f>
        <v>-5.5547520035164588</v>
      </c>
      <c r="Z233" s="53">
        <f>((SQRT($L233^2*$M233^2)/$N$396)-($T233/$T$396))*(100/63.923)</f>
        <v>7.9295480993345038</v>
      </c>
      <c r="AA233" s="53">
        <f>((SQRT($L233^2*$M233^2)/$N$396)+($Q233/$Q$396)-($T233/$T$396))*(100/64.8571)</f>
        <v>8.5278685942544321</v>
      </c>
      <c r="AB233" s="53">
        <f>((2*SQRT($L233^2*$M233^2)/$N$396)+($Q233/$Q$396)-($T233/$T$396))*(100/136.423)</f>
        <v>8.2148717006518304</v>
      </c>
      <c r="AD233" s="39"/>
    </row>
    <row r="234" spans="2:30" ht="12.75" customHeight="1" x14ac:dyDescent="0.3">
      <c r="B234" s="48" t="s">
        <v>14</v>
      </c>
      <c r="C234" s="56" t="s">
        <v>442</v>
      </c>
      <c r="D234" s="49">
        <v>380</v>
      </c>
      <c r="E234" s="50">
        <v>4000</v>
      </c>
      <c r="F234" s="57">
        <v>3000</v>
      </c>
      <c r="G234" s="53">
        <f>E234*F234/1000000</f>
        <v>12</v>
      </c>
      <c r="H234" s="52">
        <v>7.44</v>
      </c>
      <c r="I234" s="58">
        <v>5.58</v>
      </c>
      <c r="J234" s="53">
        <f>SQRT((H234*H234)+(I234*I234))</f>
        <v>9.3000000000000007</v>
      </c>
      <c r="K234" s="215">
        <f>((E234/H234)+(F234/I234))/2</f>
        <v>537.63440860215053</v>
      </c>
      <c r="L234" s="223">
        <f>E234/360</f>
        <v>11.111111111111111</v>
      </c>
      <c r="M234" s="250">
        <f>F234/360</f>
        <v>8.3333333333333339</v>
      </c>
      <c r="N234" s="261">
        <f>25.4*L234/H234</f>
        <v>37.933094384707282</v>
      </c>
      <c r="O234" s="250">
        <f>25.4*(L234/H234)*(5/8)</f>
        <v>23.708183990442052</v>
      </c>
      <c r="P234" s="186">
        <f>254/H234</f>
        <v>34.13978494623656</v>
      </c>
      <c r="Q234" s="202">
        <f>(1/5)/0.001353831438675/N234</f>
        <v>3.8944589365143192</v>
      </c>
      <c r="R234" s="255">
        <f>(1/8)/0.001353831438675/O234</f>
        <v>3.8944589365143183</v>
      </c>
      <c r="S234" s="177">
        <f>(1/5)/0.001353831438675/(254/H234)</f>
        <v>4.3271765961270203</v>
      </c>
      <c r="T234" s="231">
        <f>((J234^2/(Q234*(1/5/N234)))+J234)/308.4/2</f>
        <v>6.8441653488801055</v>
      </c>
      <c r="U234" s="207">
        <f>(E234*0.7)/254/2</f>
        <v>5.5118110236220472</v>
      </c>
      <c r="V234" s="177">
        <f>U234*10/14</f>
        <v>3.9370078740157481</v>
      </c>
      <c r="W234" s="177">
        <f>U234/2</f>
        <v>2.7559055118110236</v>
      </c>
      <c r="X234" s="210">
        <f>((SQRT($L234^2*$M234^2)/$N$396)+($Q234/$Q$396))*(100/72.5)</f>
        <v>8.4664405360588351</v>
      </c>
      <c r="Y234" s="186">
        <f>(($Q234/$Q$396)-($T234/$T$396))*(100/2.6125)</f>
        <v>-5.5547520035164588</v>
      </c>
      <c r="Z234" s="53">
        <f>((SQRT($L234^2*$M234^2)/$N$396)-($T234/$T$396))*(100/63.923)</f>
        <v>7.9295480993345038</v>
      </c>
      <c r="AA234" s="53">
        <f>((SQRT($L234^2*$M234^2)/$N$396)+($Q234/$Q$396)-($T234/$T$396))*(100/64.8571)</f>
        <v>8.5278685942544321</v>
      </c>
      <c r="AB234" s="53">
        <f>((2*SQRT($L234^2*$M234^2)/$N$396)+($Q234/$Q$396)-($T234/$T$396))*(100/136.423)</f>
        <v>8.2148717006518304</v>
      </c>
      <c r="AD234" s="39"/>
    </row>
    <row r="235" spans="2:30" ht="12.75" customHeight="1" x14ac:dyDescent="0.3">
      <c r="B235" s="48" t="s">
        <v>21</v>
      </c>
      <c r="C235" s="56" t="s">
        <v>407</v>
      </c>
      <c r="D235" s="49">
        <v>499</v>
      </c>
      <c r="E235" s="50">
        <v>4000</v>
      </c>
      <c r="F235" s="57">
        <v>3000</v>
      </c>
      <c r="G235" s="53">
        <f>E235*F235/1000000</f>
        <v>12</v>
      </c>
      <c r="H235" s="52">
        <v>7.44</v>
      </c>
      <c r="I235" s="58">
        <v>5.58</v>
      </c>
      <c r="J235" s="53">
        <f>SQRT((H235*H235)+(I235*I235))</f>
        <v>9.3000000000000007</v>
      </c>
      <c r="K235" s="215">
        <f>((E235/H235)+(F235/I235))/2</f>
        <v>537.63440860215053</v>
      </c>
      <c r="L235" s="223">
        <f>E235/360</f>
        <v>11.111111111111111</v>
      </c>
      <c r="M235" s="250">
        <f>F235/360</f>
        <v>8.3333333333333339</v>
      </c>
      <c r="N235" s="261">
        <f>25.4*L235/H235</f>
        <v>37.933094384707282</v>
      </c>
      <c r="O235" s="250">
        <f>25.4*(L235/H235)*(5/8)</f>
        <v>23.708183990442052</v>
      </c>
      <c r="P235" s="186">
        <f>254/H235</f>
        <v>34.13978494623656</v>
      </c>
      <c r="Q235" s="202">
        <f>(1/5)/0.001353831438675/N235</f>
        <v>3.8944589365143192</v>
      </c>
      <c r="R235" s="255">
        <f>(1/8)/0.001353831438675/O235</f>
        <v>3.8944589365143183</v>
      </c>
      <c r="S235" s="177">
        <f>(1/5)/0.001353831438675/(254/H235)</f>
        <v>4.3271765961270203</v>
      </c>
      <c r="T235" s="231">
        <f>((J235^2/(Q235*(1/5/N235)))+J235)/308.4/2</f>
        <v>6.8441653488801055</v>
      </c>
      <c r="U235" s="207">
        <f>(E235*0.7)/254/2</f>
        <v>5.5118110236220472</v>
      </c>
      <c r="V235" s="177">
        <f>U235*10/14</f>
        <v>3.9370078740157481</v>
      </c>
      <c r="W235" s="177">
        <f>U235/2</f>
        <v>2.7559055118110236</v>
      </c>
      <c r="X235" s="210">
        <f>((SQRT($L235^2*$M235^2)/$N$396)+($Q235/$Q$396))*(100/72.5)</f>
        <v>8.4664405360588351</v>
      </c>
      <c r="Y235" s="186">
        <f>(($Q235/$Q$396)-($T235/$T$396))*(100/2.6125)</f>
        <v>-5.5547520035164588</v>
      </c>
      <c r="Z235" s="53">
        <f>((SQRT($L235^2*$M235^2)/$N$396)-($T235/$T$396))*(100/63.923)</f>
        <v>7.9295480993345038</v>
      </c>
      <c r="AA235" s="53">
        <f>((SQRT($L235^2*$M235^2)/$N$396)+($Q235/$Q$396)-($T235/$T$396))*(100/64.8571)</f>
        <v>8.5278685942544321</v>
      </c>
      <c r="AB235" s="53">
        <f>((2*SQRT($L235^2*$M235^2)/$N$396)+($Q235/$Q$396)-($T235/$T$396))*(100/136.423)</f>
        <v>8.2148717006518304</v>
      </c>
      <c r="AD235" s="39"/>
    </row>
    <row r="236" spans="2:30" ht="12.75" customHeight="1" x14ac:dyDescent="0.3">
      <c r="B236" s="48" t="s">
        <v>30</v>
      </c>
      <c r="C236" s="56" t="s">
        <v>545</v>
      </c>
      <c r="D236" s="49">
        <v>2299</v>
      </c>
      <c r="E236" s="50">
        <v>3680</v>
      </c>
      <c r="F236" s="57">
        <v>2760</v>
      </c>
      <c r="G236" s="53">
        <f>E236*F236/1000000</f>
        <v>10.1568</v>
      </c>
      <c r="H236" s="52">
        <v>19.2</v>
      </c>
      <c r="I236" s="58">
        <v>13</v>
      </c>
      <c r="J236" s="53">
        <f>SQRT((H236*H236)+(I236*I236))</f>
        <v>23.187065359807825</v>
      </c>
      <c r="K236" s="215">
        <f>((E236/H236)+(F236/I236))/2</f>
        <v>201.9871794871795</v>
      </c>
      <c r="L236" s="223">
        <f>E236/360</f>
        <v>10.222222222222221</v>
      </c>
      <c r="M236" s="250">
        <f>F236/360</f>
        <v>7.666666666666667</v>
      </c>
      <c r="N236" s="261">
        <f>25.4*L236/H236</f>
        <v>13.523148148148145</v>
      </c>
      <c r="O236" s="250">
        <f>25.4*(L236/H236)*(5/8)</f>
        <v>8.4519675925925934</v>
      </c>
      <c r="P236" s="186">
        <f>254/H236</f>
        <v>13.229166666666668</v>
      </c>
      <c r="Q236" s="202">
        <f>(1/5)/0.001353831438675/N236</f>
        <v>10.924148489521231</v>
      </c>
      <c r="R236" s="255">
        <f>(1/8)/0.001353831438675/O236</f>
        <v>10.924148489521228</v>
      </c>
      <c r="S236" s="177">
        <f>(1/5)/0.001353831438675/(254/H236)</f>
        <v>11.166907344843922</v>
      </c>
      <c r="T236" s="231">
        <f>((J236^2/(Q236*(1/5/N236)))+J236)/308.4/2</f>
        <v>5.4327909550217841</v>
      </c>
      <c r="U236" s="207">
        <f>(E236*0.7)/254/2</f>
        <v>5.0708661417322833</v>
      </c>
      <c r="V236" s="177">
        <f>U236*10/14</f>
        <v>3.622047244094488</v>
      </c>
      <c r="W236" s="177">
        <f>U236/2</f>
        <v>2.5354330708661417</v>
      </c>
      <c r="X236" s="210">
        <f>((SQRT($L236^2*$M236^2)/$N$396)+($Q236/$Q$396))*(100/72.5)</f>
        <v>8.4144604340529998</v>
      </c>
      <c r="Y236" s="186">
        <f>(($Q236/$Q$396)-($T236/$T$396))*(100/2.6125)</f>
        <v>31.16784221523038</v>
      </c>
      <c r="Z236" s="53">
        <f>((SQRT($L236^2*$M236^2)/$N$396)-($T236/$T$396))*(100/63.923)</f>
        <v>6.761552179461523</v>
      </c>
      <c r="AA236" s="53">
        <f>((SQRT($L236^2*$M236^2)/$N$396)+($Q236/$Q$396)-($T236/$T$396))*(100/64.8571)</f>
        <v>8.6628377558035332</v>
      </c>
      <c r="AB236" s="53">
        <f>((2*SQRT($L236^2*$M236^2)/$N$396)+($Q236/$Q$396)-($T236/$T$396))*(100/136.423)</f>
        <v>7.6399659986700268</v>
      </c>
      <c r="AD236" s="39"/>
    </row>
    <row r="237" spans="2:30" ht="12.75" customHeight="1" x14ac:dyDescent="0.3">
      <c r="B237" s="48" t="s">
        <v>267</v>
      </c>
      <c r="C237" s="169" t="s">
        <v>480</v>
      </c>
      <c r="D237" s="49">
        <v>1300</v>
      </c>
      <c r="E237" s="62">
        <v>3881</v>
      </c>
      <c r="F237" s="63">
        <v>2588</v>
      </c>
      <c r="G237" s="64">
        <f>E237*F237/1000000</f>
        <v>10.044028000000001</v>
      </c>
      <c r="H237" s="52">
        <v>20.7</v>
      </c>
      <c r="I237" s="58">
        <v>13.8</v>
      </c>
      <c r="J237" s="53">
        <f>SQRT((H237*H237)+(I237*I237))</f>
        <v>24.878303800701524</v>
      </c>
      <c r="K237" s="216">
        <f>((E237/H237)+(F237/I237))/2</f>
        <v>187.51207729468598</v>
      </c>
      <c r="L237" s="223">
        <f>E237/360</f>
        <v>10.780555555555555</v>
      </c>
      <c r="M237" s="250">
        <f>F237/360</f>
        <v>7.1888888888888891</v>
      </c>
      <c r="N237" s="261">
        <f>25.4*L237/H237</f>
        <v>13.228314546430486</v>
      </c>
      <c r="O237" s="250">
        <f>25.4*(L237/H237)*(5/8)</f>
        <v>8.267696591519055</v>
      </c>
      <c r="P237" s="186">
        <f>254/H237</f>
        <v>12.270531400966185</v>
      </c>
      <c r="Q237" s="202">
        <f>(1/5)/0.001353831438675/N237</f>
        <v>11.167626676674951</v>
      </c>
      <c r="R237" s="255">
        <f>(1/8)/0.001353831438675/O237</f>
        <v>11.167626676674949</v>
      </c>
      <c r="S237" s="177">
        <f>(1/5)/0.001353831438675/(254/H237)</f>
        <v>12.039321981159853</v>
      </c>
      <c r="T237" s="231">
        <f>((J237^2/(Q237*(1/5/N237)))+J237)/308.4/2</f>
        <v>5.9834038333272836</v>
      </c>
      <c r="U237" s="207">
        <f>(E237*0.7)/254/2</f>
        <v>5.3478346456692911</v>
      </c>
      <c r="V237" s="177">
        <f>U237*10/14</f>
        <v>3.8198818897637792</v>
      </c>
      <c r="W237" s="177">
        <f>U237/2</f>
        <v>2.6739173228346456</v>
      </c>
      <c r="X237" s="210">
        <f>((SQRT($L237^2*$M237^2)/$N$396)+($Q237/$Q$396))*(100/72.5)</f>
        <v>8.3807362310963516</v>
      </c>
      <c r="Y237" s="186">
        <f>(($Q237/$Q$396)-($T237/$T$396))*(100/2.6125)</f>
        <v>30.403785330084858</v>
      </c>
      <c r="Z237" s="53">
        <f>((SQRT($L237^2*$M237^2)/$N$396)-($T237/$T$396))*(100/63.923)</f>
        <v>6.6016815248639444</v>
      </c>
      <c r="AA237" s="53">
        <f>((SQRT($L237^2*$M237^2)/$N$396)+($Q237/$Q$396)-($T237/$T$396))*(100/64.8571)</f>
        <v>8.549816088317316</v>
      </c>
      <c r="AB237" s="53">
        <f>((2*SQRT($L237^2*$M237^2)/$N$396)+($Q237/$Q$396)-($T237/$T$396))*(100/136.423)</f>
        <v>7.5471340233564952</v>
      </c>
      <c r="AD237" s="39"/>
    </row>
    <row r="238" spans="2:30" ht="12.75" customHeight="1" x14ac:dyDescent="0.3">
      <c r="B238" s="48" t="s">
        <v>32</v>
      </c>
      <c r="C238" s="56" t="s">
        <v>578</v>
      </c>
      <c r="D238" s="49">
        <v>549</v>
      </c>
      <c r="E238" s="50">
        <v>4000</v>
      </c>
      <c r="F238" s="57">
        <v>3000</v>
      </c>
      <c r="G238" s="53">
        <f>E238*F238/1000000</f>
        <v>12</v>
      </c>
      <c r="H238" s="52">
        <v>6.17</v>
      </c>
      <c r="I238" s="58">
        <v>4.55</v>
      </c>
      <c r="J238" s="53">
        <f>SQRT((H238*H238)+(I238*I238))</f>
        <v>7.6662507133539535</v>
      </c>
      <c r="K238" s="215">
        <f>((E238/H238)+(F238/I238))/2</f>
        <v>653.819438260281</v>
      </c>
      <c r="L238" s="223">
        <f>E238/360</f>
        <v>11.111111111111111</v>
      </c>
      <c r="M238" s="250">
        <f>F238/360</f>
        <v>8.3333333333333339</v>
      </c>
      <c r="N238" s="261">
        <f>25.4*L238/H238</f>
        <v>45.741040878804242</v>
      </c>
      <c r="O238" s="250">
        <f>25.4*(L238/H238)*(5/8)</f>
        <v>28.588150549252656</v>
      </c>
      <c r="P238" s="186">
        <f>254/H238</f>
        <v>41.166936790923828</v>
      </c>
      <c r="Q238" s="202">
        <f>(1/5)/0.001353831438675/N238</f>
        <v>3.2296789836415791</v>
      </c>
      <c r="R238" s="255">
        <f>(1/8)/0.001353831438675/O238</f>
        <v>3.2296789836415782</v>
      </c>
      <c r="S238" s="177">
        <f>(1/5)/0.001353831438675/(254/H238)</f>
        <v>3.588532204046198</v>
      </c>
      <c r="T238" s="231">
        <f>((J238^2/(Q238*(1/5/N238)))+J238)/308.4/2</f>
        <v>6.7598586582322904</v>
      </c>
      <c r="U238" s="207">
        <f>(E238*0.7)/254/2</f>
        <v>5.5118110236220472</v>
      </c>
      <c r="V238" s="177">
        <f>U238*10/14</f>
        <v>3.9370078740157481</v>
      </c>
      <c r="W238" s="177">
        <f>U238/2</f>
        <v>2.7559055118110236</v>
      </c>
      <c r="X238" s="210">
        <f>((SQRT($L238^2*$M238^2)/$N$396)+($Q238/$Q$396))*(100/72.5)</f>
        <v>8.3576351035887964</v>
      </c>
      <c r="Y238" s="186">
        <f>(($Q238/$Q$396)-($T238/$T$396))*(100/2.6125)</f>
        <v>-8.2879163712979285</v>
      </c>
      <c r="Z238" s="53">
        <f>((SQRT($L238^2*$M238^2)/$N$396)-($T238/$T$396))*(100/63.923)</f>
        <v>7.941249708195925</v>
      </c>
      <c r="AA238" s="53">
        <f>((SQRT($L238^2*$M238^2)/$N$396)+($Q238/$Q$396)-($T238/$T$396))*(100/64.8571)</f>
        <v>8.4177743731000927</v>
      </c>
      <c r="AB238" s="53">
        <f>((2*SQRT($L238^2*$M238^2)/$N$396)+($Q238/$Q$396)-($T238/$T$396))*(100/136.423)</f>
        <v>8.1625316120243347</v>
      </c>
      <c r="AD238" s="39"/>
    </row>
    <row r="239" spans="2:30" ht="12.75" customHeight="1" x14ac:dyDescent="0.3">
      <c r="B239" s="48" t="s">
        <v>21</v>
      </c>
      <c r="C239" s="56" t="s">
        <v>427</v>
      </c>
      <c r="D239" s="49">
        <v>349</v>
      </c>
      <c r="E239" s="50">
        <v>4000</v>
      </c>
      <c r="F239" s="57">
        <v>3000</v>
      </c>
      <c r="G239" s="53">
        <f>E239*F239/1000000</f>
        <v>12</v>
      </c>
      <c r="H239" s="52">
        <v>6.17</v>
      </c>
      <c r="I239" s="58">
        <v>4.55</v>
      </c>
      <c r="J239" s="53">
        <f>SQRT((H239*H239)+(I239*I239))</f>
        <v>7.6662507133539535</v>
      </c>
      <c r="K239" s="215">
        <f>((E239/H239)+(F239/I239))/2</f>
        <v>653.819438260281</v>
      </c>
      <c r="L239" s="223">
        <f>E239/360</f>
        <v>11.111111111111111</v>
      </c>
      <c r="M239" s="250">
        <f>F239/360</f>
        <v>8.3333333333333339</v>
      </c>
      <c r="N239" s="261">
        <f>25.4*L239/H239</f>
        <v>45.741040878804242</v>
      </c>
      <c r="O239" s="250">
        <f>25.4*(L239/H239)*(5/8)</f>
        <v>28.588150549252656</v>
      </c>
      <c r="P239" s="186">
        <f>254/H239</f>
        <v>41.166936790923828</v>
      </c>
      <c r="Q239" s="202">
        <f>(1/5)/0.001353831438675/N239</f>
        <v>3.2296789836415791</v>
      </c>
      <c r="R239" s="255">
        <f>(1/8)/0.001353831438675/O239</f>
        <v>3.2296789836415782</v>
      </c>
      <c r="S239" s="177">
        <f>(1/5)/0.001353831438675/(254/H239)</f>
        <v>3.588532204046198</v>
      </c>
      <c r="T239" s="231">
        <f>((J239^2/(Q239*(1/5/N239)))+J239)/308.4/2</f>
        <v>6.7598586582322904</v>
      </c>
      <c r="U239" s="207">
        <f>(E239*0.7)/254/2</f>
        <v>5.5118110236220472</v>
      </c>
      <c r="V239" s="177">
        <f>U239*10/14</f>
        <v>3.9370078740157481</v>
      </c>
      <c r="W239" s="177">
        <f>U239/2</f>
        <v>2.7559055118110236</v>
      </c>
      <c r="X239" s="210">
        <f>((SQRT($L239^2*$M239^2)/$N$396)+($Q239/$Q$396))*(100/72.5)</f>
        <v>8.3576351035887964</v>
      </c>
      <c r="Y239" s="186">
        <f>(($Q239/$Q$396)-($T239/$T$396))*(100/2.6125)</f>
        <v>-8.2879163712979285</v>
      </c>
      <c r="Z239" s="53">
        <f>((SQRT($L239^2*$M239^2)/$N$396)-($T239/$T$396))*(100/63.923)</f>
        <v>7.941249708195925</v>
      </c>
      <c r="AA239" s="53">
        <f>((SQRT($L239^2*$M239^2)/$N$396)+($Q239/$Q$396)-($T239/$T$396))*(100/64.8571)</f>
        <v>8.4177743731000927</v>
      </c>
      <c r="AB239" s="53">
        <f>((2*SQRT($L239^2*$M239^2)/$N$396)+($Q239/$Q$396)-($T239/$T$396))*(100/136.423)</f>
        <v>8.1625316120243347</v>
      </c>
      <c r="AD239" s="39"/>
    </row>
    <row r="240" spans="2:30" ht="12.75" customHeight="1" x14ac:dyDescent="0.3">
      <c r="B240" s="48" t="s">
        <v>30</v>
      </c>
      <c r="C240" s="56" t="s">
        <v>473</v>
      </c>
      <c r="D240" s="49">
        <v>425</v>
      </c>
      <c r="E240" s="50">
        <v>4000</v>
      </c>
      <c r="F240" s="57">
        <v>3000</v>
      </c>
      <c r="G240" s="53">
        <f>E240*F240/1000000</f>
        <v>12</v>
      </c>
      <c r="H240" s="52">
        <v>6.17</v>
      </c>
      <c r="I240" s="58">
        <v>4.55</v>
      </c>
      <c r="J240" s="53">
        <f>SQRT((H240*H240)+(I240*I240))</f>
        <v>7.6662507133539535</v>
      </c>
      <c r="K240" s="215">
        <f>((E240/H240)+(F240/I240))/2</f>
        <v>653.819438260281</v>
      </c>
      <c r="L240" s="223">
        <f>E240/360</f>
        <v>11.111111111111111</v>
      </c>
      <c r="M240" s="250">
        <f>F240/360</f>
        <v>8.3333333333333339</v>
      </c>
      <c r="N240" s="261">
        <f>25.4*L240/H240</f>
        <v>45.741040878804242</v>
      </c>
      <c r="O240" s="250">
        <f>25.4*(L240/H240)*(5/8)</f>
        <v>28.588150549252656</v>
      </c>
      <c r="P240" s="186">
        <f>254/H240</f>
        <v>41.166936790923828</v>
      </c>
      <c r="Q240" s="202">
        <f>(1/5)/0.001353831438675/N240</f>
        <v>3.2296789836415791</v>
      </c>
      <c r="R240" s="255">
        <f>(1/8)/0.001353831438675/O240</f>
        <v>3.2296789836415782</v>
      </c>
      <c r="S240" s="177">
        <f>(1/5)/0.001353831438675/(254/H240)</f>
        <v>3.588532204046198</v>
      </c>
      <c r="T240" s="231">
        <f>((J240^2/(Q240*(1/5/N240)))+J240)/308.4/2</f>
        <v>6.7598586582322904</v>
      </c>
      <c r="U240" s="207">
        <f>(E240*0.7)/254/2</f>
        <v>5.5118110236220472</v>
      </c>
      <c r="V240" s="177">
        <f>U240*10/14</f>
        <v>3.9370078740157481</v>
      </c>
      <c r="W240" s="177">
        <f>U240/2</f>
        <v>2.7559055118110236</v>
      </c>
      <c r="X240" s="210">
        <f>((SQRT($L240^2*$M240^2)/$N$396)+($Q240/$Q$396))*(100/72.5)</f>
        <v>8.3576351035887964</v>
      </c>
      <c r="Y240" s="186">
        <f>(($Q240/$Q$396)-($T240/$T$396))*(100/2.6125)</f>
        <v>-8.2879163712979285</v>
      </c>
      <c r="Z240" s="53">
        <f>((SQRT($L240^2*$M240^2)/$N$396)-($T240/$T$396))*(100/63.923)</f>
        <v>7.941249708195925</v>
      </c>
      <c r="AA240" s="53">
        <f>((SQRT($L240^2*$M240^2)/$N$396)+($Q240/$Q$396)-($T240/$T$396))*(100/64.8571)</f>
        <v>8.4177743731000927</v>
      </c>
      <c r="AB240" s="53">
        <f>((2*SQRT($L240^2*$M240^2)/$N$396)+($Q240/$Q$396)-($T240/$T$396))*(100/136.423)</f>
        <v>8.1625316120243347</v>
      </c>
      <c r="AD240" s="39"/>
    </row>
    <row r="241" spans="2:30" ht="12.75" customHeight="1" x14ac:dyDescent="0.3">
      <c r="B241" s="48" t="s">
        <v>164</v>
      </c>
      <c r="C241" s="56" t="s">
        <v>413</v>
      </c>
      <c r="D241" s="49">
        <v>699</v>
      </c>
      <c r="E241" s="50">
        <v>4000</v>
      </c>
      <c r="F241" s="57">
        <v>3000</v>
      </c>
      <c r="G241" s="53">
        <f>E241*F241/1000000</f>
        <v>12</v>
      </c>
      <c r="H241" s="52">
        <v>6.17</v>
      </c>
      <c r="I241" s="58">
        <v>4.55</v>
      </c>
      <c r="J241" s="53">
        <f>SQRT((H241*H241)+(I241*I241))</f>
        <v>7.6662507133539535</v>
      </c>
      <c r="K241" s="215">
        <f>((E241/H241)+(F241/I241))/2</f>
        <v>653.819438260281</v>
      </c>
      <c r="L241" s="223">
        <f>E241/360</f>
        <v>11.111111111111111</v>
      </c>
      <c r="M241" s="250">
        <f>F241/360</f>
        <v>8.3333333333333339</v>
      </c>
      <c r="N241" s="261">
        <f>25.4*L241/H241</f>
        <v>45.741040878804242</v>
      </c>
      <c r="O241" s="250">
        <f>25.4*(L241/H241)*(5/8)</f>
        <v>28.588150549252656</v>
      </c>
      <c r="P241" s="186">
        <f>254/H241</f>
        <v>41.166936790923828</v>
      </c>
      <c r="Q241" s="202">
        <f>(1/5)/0.001353831438675/N241</f>
        <v>3.2296789836415791</v>
      </c>
      <c r="R241" s="255">
        <f>(1/8)/0.001353831438675/O241</f>
        <v>3.2296789836415782</v>
      </c>
      <c r="S241" s="177">
        <f>(1/5)/0.001353831438675/(254/H241)</f>
        <v>3.588532204046198</v>
      </c>
      <c r="T241" s="231">
        <f>((J241^2/(Q241*(1/5/N241)))+J241)/308.4/2</f>
        <v>6.7598586582322904</v>
      </c>
      <c r="U241" s="207">
        <f>(E241*0.7)/254/2</f>
        <v>5.5118110236220472</v>
      </c>
      <c r="V241" s="177">
        <f>U241*10/14</f>
        <v>3.9370078740157481</v>
      </c>
      <c r="W241" s="177">
        <f>U241/2</f>
        <v>2.7559055118110236</v>
      </c>
      <c r="X241" s="210">
        <f>((SQRT($L241^2*$M241^2)/$N$396)+($Q241/$Q$396))*(100/72.5)</f>
        <v>8.3576351035887964</v>
      </c>
      <c r="Y241" s="186">
        <f>(($Q241/$Q$396)-($T241/$T$396))*(100/2.6125)</f>
        <v>-8.2879163712979285</v>
      </c>
      <c r="Z241" s="53">
        <f>((SQRT($L241^2*$M241^2)/$N$396)-($T241/$T$396))*(100/63.923)</f>
        <v>7.941249708195925</v>
      </c>
      <c r="AA241" s="53">
        <f>((SQRT($L241^2*$M241^2)/$N$396)+($Q241/$Q$396)-($T241/$T$396))*(100/64.8571)</f>
        <v>8.4177743731000927</v>
      </c>
      <c r="AB241" s="53">
        <f>((2*SQRT($L241^2*$M241^2)/$N$396)+($Q241/$Q$396)-($T241/$T$396))*(100/136.423)</f>
        <v>8.1625316120243347</v>
      </c>
      <c r="AD241" s="39"/>
    </row>
    <row r="242" spans="2:30" ht="12.75" customHeight="1" x14ac:dyDescent="0.3">
      <c r="B242" s="48" t="s">
        <v>32</v>
      </c>
      <c r="C242" s="56" t="s">
        <v>365</v>
      </c>
      <c r="D242" s="49">
        <v>299</v>
      </c>
      <c r="E242" s="50">
        <v>4000</v>
      </c>
      <c r="F242" s="57">
        <v>3000</v>
      </c>
      <c r="G242" s="53">
        <f>E242*F242/1000000</f>
        <v>12</v>
      </c>
      <c r="H242" s="52">
        <v>6.16</v>
      </c>
      <c r="I242" s="58">
        <v>4.62</v>
      </c>
      <c r="J242" s="53">
        <f>SQRT((H242*H242)+(I242*I242))</f>
        <v>7.7</v>
      </c>
      <c r="K242" s="215">
        <f>((E242/H242)+(F242/I242))/2</f>
        <v>649.35064935064929</v>
      </c>
      <c r="L242" s="223">
        <f>E242/360</f>
        <v>11.111111111111111</v>
      </c>
      <c r="M242" s="250">
        <f>F242/360</f>
        <v>8.3333333333333339</v>
      </c>
      <c r="N242" s="261">
        <f>25.4*L242/H242</f>
        <v>45.815295815295805</v>
      </c>
      <c r="O242" s="250">
        <f>25.4*(L242/H242)*(5/8)</f>
        <v>28.634559884559884</v>
      </c>
      <c r="P242" s="186">
        <f>254/H242</f>
        <v>41.233766233766232</v>
      </c>
      <c r="Q242" s="202">
        <f>(1/5)/0.001353831438675/N242</f>
        <v>3.2244444958236835</v>
      </c>
      <c r="R242" s="255">
        <f>(1/8)/0.001353831438675/O242</f>
        <v>3.2244444958236826</v>
      </c>
      <c r="S242" s="177">
        <f>(1/5)/0.001353831438675/(254/H242)</f>
        <v>3.5827161064707589</v>
      </c>
      <c r="T242" s="231">
        <f>((J242^2/(Q242*(1/5/N242)))+J242)/308.4/2</f>
        <v>6.8415713151576671</v>
      </c>
      <c r="U242" s="207">
        <f>(E242*0.7)/254/2</f>
        <v>5.5118110236220472</v>
      </c>
      <c r="V242" s="177">
        <f>U242*10/14</f>
        <v>3.9370078740157481</v>
      </c>
      <c r="W242" s="177">
        <f>U242/2</f>
        <v>2.7559055118110236</v>
      </c>
      <c r="X242" s="210">
        <f>((SQRT($L242^2*$M242^2)/$N$396)+($Q242/$Q$396))*(100/72.5)</f>
        <v>8.3567783679000573</v>
      </c>
      <c r="Y242" s="186">
        <f>(($Q242/$Q$396)-($T242/$T$396))*(100/2.6125)</f>
        <v>-8.5891986674193124</v>
      </c>
      <c r="Z242" s="53">
        <f>((SQRT($L242^2*$M242^2)/$N$396)-($T242/$T$396))*(100/63.923)</f>
        <v>7.929908146298275</v>
      </c>
      <c r="AA242" s="53">
        <f>((SQRT($L242^2*$M242^2)/$N$396)+($Q242/$Q$396)-($T242/$T$396))*(100/64.8571)</f>
        <v>8.4056384620183895</v>
      </c>
      <c r="AB242" s="53">
        <f>((2*SQRT($L242^2*$M242^2)/$N$396)+($Q242/$Q$396)-($T242/$T$396))*(100/136.423)</f>
        <v>8.1567620570474073</v>
      </c>
      <c r="AD242" s="39"/>
    </row>
    <row r="243" spans="2:30" ht="12.75" customHeight="1" x14ac:dyDescent="0.3">
      <c r="B243" s="48" t="s">
        <v>36</v>
      </c>
      <c r="C243" s="56" t="s">
        <v>375</v>
      </c>
      <c r="D243" s="49">
        <v>180</v>
      </c>
      <c r="E243" s="50">
        <v>4000</v>
      </c>
      <c r="F243" s="57">
        <v>3000</v>
      </c>
      <c r="G243" s="53">
        <f>E243*F243/1000000</f>
        <v>12</v>
      </c>
      <c r="H243" s="52">
        <v>6.13</v>
      </c>
      <c r="I243" s="58">
        <v>4.5999999999999996</v>
      </c>
      <c r="J243" s="53">
        <f>SQRT((H243*H243)+(I243*I243))</f>
        <v>7.6640002609603295</v>
      </c>
      <c r="K243" s="215">
        <f>((E243/H243)+(F243/I243))/2</f>
        <v>652.35123058372938</v>
      </c>
      <c r="L243" s="223">
        <f>E243/360</f>
        <v>11.111111111111111</v>
      </c>
      <c r="M243" s="250">
        <f>F243/360</f>
        <v>8.3333333333333339</v>
      </c>
      <c r="N243" s="261">
        <f>25.4*L243/H243</f>
        <v>46.0395142287475</v>
      </c>
      <c r="O243" s="250">
        <f>25.4*(L243/H243)*(5/8)</f>
        <v>28.774696392967186</v>
      </c>
      <c r="P243" s="186">
        <f>254/H243</f>
        <v>41.435562805872756</v>
      </c>
      <c r="Q243" s="202">
        <f>(1/5)/0.001353831438675/N243</f>
        <v>3.2087410323699967</v>
      </c>
      <c r="R243" s="255">
        <f>(1/8)/0.001353831438675/O243</f>
        <v>3.2087410323699963</v>
      </c>
      <c r="S243" s="177">
        <f>(1/5)/0.001353831438675/(254/H243)</f>
        <v>3.5652678137444402</v>
      </c>
      <c r="T243" s="231">
        <f>((J243^2/(Q243*(1/5/N243)))+J243)/308.4/2</f>
        <v>6.8441873815090224</v>
      </c>
      <c r="U243" s="207">
        <f>(E243*0.7)/254/2</f>
        <v>5.5118110236220472</v>
      </c>
      <c r="V243" s="177">
        <f>U243*10/14</f>
        <v>3.9370078740157481</v>
      </c>
      <c r="W243" s="177">
        <f>U243/2</f>
        <v>2.7559055118110236</v>
      </c>
      <c r="X243" s="210">
        <f>((SQRT($L243^2*$M243^2)/$N$396)+($Q243/$Q$396))*(100/72.5)</f>
        <v>8.354208160833835</v>
      </c>
      <c r="Y243" s="186">
        <f>(($Q243/$Q$396)-($T243/$T$396))*(100/2.6125)</f>
        <v>-8.6694094909484551</v>
      </c>
      <c r="Z243" s="53">
        <f>((SQRT($L243^2*$M243^2)/$N$396)-($T243/$T$396))*(100/63.923)</f>
        <v>7.9295450412473718</v>
      </c>
      <c r="AA243" s="53">
        <f>((SQRT($L243^2*$M243^2)/$N$396)+($Q243/$Q$396)-($T243/$T$396))*(100/64.8571)</f>
        <v>8.4024075007748245</v>
      </c>
      <c r="AB243" s="53">
        <f>((2*SQRT($L243^2*$M243^2)/$N$396)+($Q243/$Q$396)-($T243/$T$396))*(100/136.423)</f>
        <v>8.1552260200414057</v>
      </c>
      <c r="AD243" s="39"/>
    </row>
    <row r="244" spans="2:30" ht="12.75" customHeight="1" x14ac:dyDescent="0.3">
      <c r="B244" s="48" t="s">
        <v>34</v>
      </c>
      <c r="C244" s="56" t="s">
        <v>396</v>
      </c>
      <c r="D244" s="49">
        <v>635</v>
      </c>
      <c r="E244" s="50">
        <v>4000</v>
      </c>
      <c r="F244" s="57">
        <v>3000</v>
      </c>
      <c r="G244" s="53">
        <f>E244*F244/1000000</f>
        <v>12</v>
      </c>
      <c r="H244" s="52">
        <v>6.12</v>
      </c>
      <c r="I244" s="58">
        <v>4.51</v>
      </c>
      <c r="J244" s="53">
        <f>SQRT((H244*H244)+(I244*I244))</f>
        <v>7.6022693980153058</v>
      </c>
      <c r="K244" s="215">
        <f>((E244/H244)+(F244/I244))/2</f>
        <v>659.3916206541744</v>
      </c>
      <c r="L244" s="223">
        <f>E244/360</f>
        <v>11.111111111111111</v>
      </c>
      <c r="M244" s="250">
        <f>F244/360</f>
        <v>8.3333333333333339</v>
      </c>
      <c r="N244" s="261">
        <f>25.4*L244/H244</f>
        <v>46.114742193173555</v>
      </c>
      <c r="O244" s="250">
        <f>25.4*(L244/H244)*(5/8)</f>
        <v>28.821713870733475</v>
      </c>
      <c r="P244" s="186">
        <f>254/H244</f>
        <v>41.503267973856211</v>
      </c>
      <c r="Q244" s="202">
        <f>(1/5)/0.001353831438675/N244</f>
        <v>3.2035065445521012</v>
      </c>
      <c r="R244" s="255">
        <f>(1/8)/0.001353831438675/O244</f>
        <v>3.2035065445521007</v>
      </c>
      <c r="S244" s="177">
        <f>(1/5)/0.001353831438675/(254/H244)</f>
        <v>3.5594517161690007</v>
      </c>
      <c r="T244" s="231">
        <f>((J244^2/(Q244*(1/5/N244)))+J244)/308.4/2</f>
        <v>6.7564613406766778</v>
      </c>
      <c r="U244" s="207">
        <f>(E244*0.7)/254/2</f>
        <v>5.5118110236220472</v>
      </c>
      <c r="V244" s="177">
        <f>U244*10/14</f>
        <v>3.9370078740157481</v>
      </c>
      <c r="W244" s="177">
        <f>U244/2</f>
        <v>2.7559055118110236</v>
      </c>
      <c r="X244" s="210">
        <f>((SQRT($L244^2*$M244^2)/$N$396)+($Q244/$Q$396))*(100/72.5)</f>
        <v>8.353351425145096</v>
      </c>
      <c r="Y244" s="186">
        <f>(($Q244/$Q$396)-($T244/$T$396))*(100/2.6125)</f>
        <v>-8.3952558379627078</v>
      </c>
      <c r="Z244" s="53">
        <f>((SQRT($L244^2*$M244^2)/$N$396)-($T244/$T$396))*(100/63.923)</f>
        <v>7.9417212494331428</v>
      </c>
      <c r="AA244" s="53">
        <f>((SQRT($L244^2*$M244^2)/$N$396)+($Q244/$Q$396)-($T244/$T$396))*(100/64.8571)</f>
        <v>8.4134506466821417</v>
      </c>
      <c r="AB244" s="53">
        <f>((2*SQRT($L244^2*$M244^2)/$N$396)+($Q244/$Q$396)-($T244/$T$396))*(100/136.423)</f>
        <v>8.1604760615917709</v>
      </c>
      <c r="AD244" s="39"/>
    </row>
    <row r="245" spans="2:30" ht="12.75" customHeight="1" x14ac:dyDescent="0.3">
      <c r="B245" s="48" t="s">
        <v>32</v>
      </c>
      <c r="C245" s="59" t="s">
        <v>452</v>
      </c>
      <c r="D245" s="49">
        <v>699</v>
      </c>
      <c r="E245" s="50">
        <v>3968</v>
      </c>
      <c r="F245" s="57">
        <v>2976</v>
      </c>
      <c r="G245" s="53">
        <f>E245*F245/1000000</f>
        <v>11.808768000000001</v>
      </c>
      <c r="H245" s="52">
        <v>7.44</v>
      </c>
      <c r="I245" s="58">
        <v>5.58</v>
      </c>
      <c r="J245" s="53">
        <f>SQRT((H245*H245)+(I245*I245))</f>
        <v>9.3000000000000007</v>
      </c>
      <c r="K245" s="215">
        <f>((E245/H245)+(F245/I245))/2</f>
        <v>533.33333333333326</v>
      </c>
      <c r="L245" s="223">
        <f>E245/360</f>
        <v>11.022222222222222</v>
      </c>
      <c r="M245" s="250">
        <f>F245/360</f>
        <v>8.2666666666666675</v>
      </c>
      <c r="N245" s="261">
        <f>25.4*L245/H245</f>
        <v>37.629629629629626</v>
      </c>
      <c r="O245" s="250">
        <f>25.4*(L245/H245)*(5/8)</f>
        <v>23.518518518518515</v>
      </c>
      <c r="P245" s="186">
        <f>254/H245</f>
        <v>34.13978494623656</v>
      </c>
      <c r="Q245" s="202">
        <f>(1/5)/0.001353831438675/N245</f>
        <v>3.9258658634216923</v>
      </c>
      <c r="R245" s="255">
        <f>(1/8)/0.001353831438675/O245</f>
        <v>3.9258658634216919</v>
      </c>
      <c r="S245" s="177">
        <f>(1/5)/0.001353831438675/(254/H245)</f>
        <v>4.3271765961270203</v>
      </c>
      <c r="T245" s="231">
        <f>((J245^2/(Q245*(1/5/N245)))+J245)/308.4/2</f>
        <v>6.7353370100359955</v>
      </c>
      <c r="U245" s="207">
        <f>(E245*0.7)/254/2</f>
        <v>5.4677165354330706</v>
      </c>
      <c r="V245" s="177">
        <f>U245*10/14</f>
        <v>3.9055118110236218</v>
      </c>
      <c r="W245" s="177">
        <f>U245/2</f>
        <v>2.7338582677165353</v>
      </c>
      <c r="X245" s="210">
        <f>((SQRT($L245^2*$M245^2)/$N$396)+($Q245/$Q$396))*(100/72.5)</f>
        <v>8.3468175411208545</v>
      </c>
      <c r="Y245" s="186">
        <f>(($Q245/$Q$396)-($T245/$T$396))*(100/2.6125)</f>
        <v>-5.0425041090084184</v>
      </c>
      <c r="Z245" s="53">
        <f>((SQRT($L245^2*$M245^2)/$N$396)-($T245/$T$396))*(100/63.923)</f>
        <v>7.8031494703933495</v>
      </c>
      <c r="AA245" s="53">
        <f>((SQRT($L245^2*$M245^2)/$N$396)+($Q245/$Q$396)-($T245/$T$396))*(100/64.8571)</f>
        <v>8.40903658460239</v>
      </c>
      <c r="AB245" s="53">
        <f>((2*SQRT($L245^2*$M245^2)/$N$396)+($Q245/$Q$396)-($T245/$T$396))*(100/136.423)</f>
        <v>8.0920738829025574</v>
      </c>
      <c r="AD245" s="39"/>
    </row>
    <row r="246" spans="2:30" ht="12.75" customHeight="1" x14ac:dyDescent="0.3">
      <c r="B246" s="48" t="s">
        <v>21</v>
      </c>
      <c r="C246" s="56" t="s">
        <v>546</v>
      </c>
      <c r="D246" s="49">
        <v>299</v>
      </c>
      <c r="E246" s="50">
        <v>4000</v>
      </c>
      <c r="F246" s="57">
        <v>3000</v>
      </c>
      <c r="G246" s="53">
        <f>E246*F246/1000000</f>
        <v>12</v>
      </c>
      <c r="H246" s="52">
        <v>4.8</v>
      </c>
      <c r="I246" s="58">
        <v>3.6</v>
      </c>
      <c r="J246" s="53">
        <f>SQRT((H246*H246)+(I246*I246))</f>
        <v>6</v>
      </c>
      <c r="K246" s="215">
        <f>((E246/H246)+(F246/I246))/2</f>
        <v>833.33333333333326</v>
      </c>
      <c r="L246" s="223">
        <f>E246/360</f>
        <v>11.111111111111111</v>
      </c>
      <c r="M246" s="250">
        <f>F246/360</f>
        <v>8.3333333333333339</v>
      </c>
      <c r="N246" s="261">
        <f>25.4*L246/H246</f>
        <v>58.796296296296291</v>
      </c>
      <c r="O246" s="250">
        <f>25.4*(L246/H246)*(5/8)</f>
        <v>36.747685185185183</v>
      </c>
      <c r="P246" s="186">
        <f>254/H246</f>
        <v>52.916666666666671</v>
      </c>
      <c r="Q246" s="202">
        <f>(1/5)/0.001353831438675/N246</f>
        <v>2.5125541525898831</v>
      </c>
      <c r="R246" s="255">
        <f>(1/8)/0.001353831438675/O246</f>
        <v>2.5125541525898827</v>
      </c>
      <c r="S246" s="177">
        <f>(1/5)/0.001353831438675/(254/H246)</f>
        <v>2.7917268362109806</v>
      </c>
      <c r="T246" s="231">
        <f>((J246^2/(Q246*(1/5/N246)))+J246)/308.4/2</f>
        <v>6.8388151543275759</v>
      </c>
      <c r="U246" s="207">
        <f>(E246*0.7)/254/2</f>
        <v>5.5118110236220472</v>
      </c>
      <c r="V246" s="177">
        <f>U246*10/14</f>
        <v>3.9370078740157481</v>
      </c>
      <c r="W246" s="177">
        <f>U246/2</f>
        <v>2.7559055118110236</v>
      </c>
      <c r="X246" s="210">
        <f>((SQRT($L246^2*$M246^2)/$N$396)+($Q246/$Q$396))*(100/72.5)</f>
        <v>8.2402623142313569</v>
      </c>
      <c r="Y246" s="186">
        <f>(($Q246/$Q$396)-($T246/$T$396))*(100/2.6125)</f>
        <v>-11.813298247816098</v>
      </c>
      <c r="Z246" s="53">
        <f>((SQRT($L246^2*$M246^2)/$N$396)-($T246/$T$396))*(100/63.923)</f>
        <v>7.9302906961972823</v>
      </c>
      <c r="AA246" s="53">
        <f>((SQRT($L246^2*$M246^2)/$N$396)+($Q246/$Q$396)-($T246/$T$396))*(100/64.8571)</f>
        <v>8.2757689465175943</v>
      </c>
      <c r="AB246" s="53">
        <f>((2*SQRT($L246^2*$M246^2)/$N$396)+($Q246/$Q$396)-($T246/$T$396))*(100/136.423)</f>
        <v>8.0950205607177104</v>
      </c>
      <c r="AD246" s="39"/>
    </row>
    <row r="247" spans="2:30" ht="12.75" customHeight="1" x14ac:dyDescent="0.3">
      <c r="B247" s="48" t="s">
        <v>30</v>
      </c>
      <c r="C247" s="56" t="s">
        <v>364</v>
      </c>
      <c r="D247" s="49">
        <v>299</v>
      </c>
      <c r="E247" s="50">
        <v>3968</v>
      </c>
      <c r="F247" s="57">
        <v>2976</v>
      </c>
      <c r="G247" s="53">
        <f>E247*F247/1000000</f>
        <v>11.808768000000001</v>
      </c>
      <c r="H247" s="52">
        <v>6.13</v>
      </c>
      <c r="I247" s="58">
        <v>4.5999999999999996</v>
      </c>
      <c r="J247" s="53">
        <f>SQRT((H247*H247)+(I247*I247))</f>
        <v>7.6640002609603295</v>
      </c>
      <c r="K247" s="215">
        <f>((E247/H247)+(F247/I247))/2</f>
        <v>647.13242073905963</v>
      </c>
      <c r="L247" s="223">
        <f>E247/360</f>
        <v>11.022222222222222</v>
      </c>
      <c r="M247" s="250">
        <f>F247/360</f>
        <v>8.2666666666666675</v>
      </c>
      <c r="N247" s="261">
        <f>25.4*L247/H247</f>
        <v>45.67119811491753</v>
      </c>
      <c r="O247" s="250">
        <f>25.4*(L247/H247)*(5/8)</f>
        <v>28.544498821823456</v>
      </c>
      <c r="P247" s="186">
        <f>254/H247</f>
        <v>41.435562805872756</v>
      </c>
      <c r="Q247" s="202">
        <f>(1/5)/0.001353831438675/N247</f>
        <v>3.2346179761794316</v>
      </c>
      <c r="R247" s="255">
        <f>(1/8)/0.001353831438675/O247</f>
        <v>3.2346179761794311</v>
      </c>
      <c r="S247" s="177">
        <f>(1/5)/0.001353831438675/(254/H247)</f>
        <v>3.5652678137444402</v>
      </c>
      <c r="T247" s="231">
        <f>((J247^2/(Q247*(1/5/N247)))+J247)/308.4/2</f>
        <v>6.7353164229215503</v>
      </c>
      <c r="U247" s="207">
        <f>(E247*0.7)/254/2</f>
        <v>5.4677165354330706</v>
      </c>
      <c r="V247" s="177">
        <f>U247*10/14</f>
        <v>3.9055118110236218</v>
      </c>
      <c r="W247" s="177">
        <f>U247/2</f>
        <v>2.7338582677165353</v>
      </c>
      <c r="X247" s="210">
        <f>((SQRT($L247^2*$M247^2)/$N$396)+($Q247/$Q$396))*(100/72.5)</f>
        <v>8.2336800660956531</v>
      </c>
      <c r="Y247" s="186">
        <f>(($Q247/$Q$396)-($T247/$T$396))*(100/2.6125)</f>
        <v>-8.1821344563359641</v>
      </c>
      <c r="Z247" s="53">
        <f>((SQRT($L247^2*$M247^2)/$N$396)-($T247/$T$396))*(100/63.923)</f>
        <v>7.8031523278458117</v>
      </c>
      <c r="AA247" s="53">
        <f>((SQRT($L247^2*$M247^2)/$N$396)+($Q247/$Q$396)-($T247/$T$396))*(100/64.8571)</f>
        <v>8.2825695627590878</v>
      </c>
      <c r="AB247" s="53">
        <f>((2*SQRT($L247^2*$M247^2)/$N$396)+($Q247/$Q$396)-($T247/$T$396))*(100/136.423)</f>
        <v>8.0319499721075083</v>
      </c>
      <c r="AD247" s="39"/>
    </row>
    <row r="248" spans="2:30" ht="12.75" customHeight="1" x14ac:dyDescent="0.3">
      <c r="B248" s="48" t="s">
        <v>21</v>
      </c>
      <c r="C248" s="56" t="s">
        <v>29</v>
      </c>
      <c r="D248" s="49">
        <v>3799</v>
      </c>
      <c r="E248" s="50">
        <v>3504</v>
      </c>
      <c r="F248" s="57">
        <v>2336</v>
      </c>
      <c r="G248" s="53">
        <f>E248*F248/1000000</f>
        <v>8.1853440000000006</v>
      </c>
      <c r="H248" s="52">
        <v>28.7</v>
      </c>
      <c r="I248" s="58">
        <v>19.100000000000001</v>
      </c>
      <c r="J248" s="53">
        <f>SQRT((H248*H248)+(I248*I248))</f>
        <v>34.474628351876397</v>
      </c>
      <c r="K248" s="215">
        <f>((E248/H248)+(F248/I248))/2</f>
        <v>122.19712862798036</v>
      </c>
      <c r="L248" s="223">
        <f>E248/360</f>
        <v>9.7333333333333325</v>
      </c>
      <c r="M248" s="250">
        <f>F248/360</f>
        <v>6.4888888888888889</v>
      </c>
      <c r="N248" s="261">
        <f>25.4*L248/H248</f>
        <v>8.6141695702671299</v>
      </c>
      <c r="O248" s="250">
        <f>25.4*(L248/H248)*(5/8)</f>
        <v>5.3838559814169562</v>
      </c>
      <c r="P248" s="186">
        <f>254/H248</f>
        <v>8.8501742160278756</v>
      </c>
      <c r="Q248" s="202">
        <f>(1/5)/0.001353831438675/N248</f>
        <v>17.149520590593998</v>
      </c>
      <c r="R248" s="255">
        <f>(1/8)/0.001353831438675/O248</f>
        <v>17.149520590593998</v>
      </c>
      <c r="S248" s="177">
        <f>(1/5)/0.001353831438675/(254/H248)</f>
        <v>16.692200041511487</v>
      </c>
      <c r="T248" s="231">
        <f>((J248^2/(Q248*(1/5/N248)))+J248)/308.4/2</f>
        <v>4.8952340812394928</v>
      </c>
      <c r="U248" s="207">
        <f>(E248*0.7)/254/2</f>
        <v>4.8283464566929126</v>
      </c>
      <c r="V248" s="177">
        <f>U248*10/14</f>
        <v>3.4488188976377949</v>
      </c>
      <c r="W248" s="177">
        <f>U248/2</f>
        <v>2.4141732283464563</v>
      </c>
      <c r="X248" s="210">
        <f>((SQRT($L248^2*$M248^2)/$N$396)+($Q248/$Q$396))*(100/72.5)</f>
        <v>8.1471599447880472</v>
      </c>
      <c r="Y248" s="186">
        <f>(($Q248/$Q$396)-($T248/$T$396))*(100/2.6125)</f>
        <v>61.269567209270505</v>
      </c>
      <c r="Z248" s="53">
        <f>((SQRT($L248^2*$M248^2)/$N$396)-($T248/$T$396))*(100/63.923)</f>
        <v>5.3773678916944823</v>
      </c>
      <c r="AA248" s="53">
        <f>((SQRT($L248^2*$M248^2)/$N$396)+($Q248/$Q$396)-($T248/$T$396))*(100/64.8571)</f>
        <v>8.4375752852975161</v>
      </c>
      <c r="AB248" s="53">
        <f>((2*SQRT($L248^2*$M248^2)/$N$396)+($Q248/$Q$396)-($T248/$T$396))*(100/136.423)</f>
        <v>6.8493332043564479</v>
      </c>
      <c r="AD248" s="39"/>
    </row>
    <row r="249" spans="2:30" ht="12.75" customHeight="1" x14ac:dyDescent="0.3">
      <c r="B249" s="48" t="s">
        <v>21</v>
      </c>
      <c r="C249" s="56" t="s">
        <v>124</v>
      </c>
      <c r="D249" s="49">
        <v>3999</v>
      </c>
      <c r="E249" s="50">
        <v>3504</v>
      </c>
      <c r="F249" s="57">
        <v>2336</v>
      </c>
      <c r="G249" s="53">
        <f>E249*F249/1000000</f>
        <v>8.1853440000000006</v>
      </c>
      <c r="H249" s="52">
        <v>28.7</v>
      </c>
      <c r="I249" s="58">
        <v>19.100000000000001</v>
      </c>
      <c r="J249" s="53">
        <f>SQRT((H249*H249)+(I249*I249))</f>
        <v>34.474628351876397</v>
      </c>
      <c r="K249" s="215">
        <f>((E249/H249)+(F249/I249))/2</f>
        <v>122.19712862798036</v>
      </c>
      <c r="L249" s="223">
        <f>E249/360</f>
        <v>9.7333333333333325</v>
      </c>
      <c r="M249" s="250">
        <f>F249/360</f>
        <v>6.4888888888888889</v>
      </c>
      <c r="N249" s="261">
        <f>25.4*L249/H249</f>
        <v>8.6141695702671299</v>
      </c>
      <c r="O249" s="250">
        <f>25.4*(L249/H249)*(5/8)</f>
        <v>5.3838559814169562</v>
      </c>
      <c r="P249" s="186">
        <f>254/H249</f>
        <v>8.8501742160278756</v>
      </c>
      <c r="Q249" s="202">
        <f>(1/5)/0.001353831438675/N249</f>
        <v>17.149520590593998</v>
      </c>
      <c r="R249" s="255">
        <f>(1/8)/0.001353831438675/O249</f>
        <v>17.149520590593998</v>
      </c>
      <c r="S249" s="177">
        <f>(1/5)/0.001353831438675/(254/H249)</f>
        <v>16.692200041511487</v>
      </c>
      <c r="T249" s="231">
        <f>((J249^2/(Q249*(1/5/N249)))+J249)/308.4/2</f>
        <v>4.8952340812394928</v>
      </c>
      <c r="U249" s="207">
        <f>(E249*0.7)/254/2</f>
        <v>4.8283464566929126</v>
      </c>
      <c r="V249" s="177">
        <f>U249*10/14</f>
        <v>3.4488188976377949</v>
      </c>
      <c r="W249" s="177">
        <f>U249/2</f>
        <v>2.4141732283464563</v>
      </c>
      <c r="X249" s="210">
        <f>((SQRT($L249^2*$M249^2)/$N$396)+($Q249/$Q$396))*(100/72.5)</f>
        <v>8.1471599447880472</v>
      </c>
      <c r="Y249" s="186">
        <f>(($Q249/$Q$396)-($T249/$T$396))*(100/2.6125)</f>
        <v>61.269567209270505</v>
      </c>
      <c r="Z249" s="53">
        <f>((SQRT($L249^2*$M249^2)/$N$396)-($T249/$T$396))*(100/63.923)</f>
        <v>5.3773678916944823</v>
      </c>
      <c r="AA249" s="53">
        <f>((SQRT($L249^2*$M249^2)/$N$396)+($Q249/$Q$396)-($T249/$T$396))*(100/64.8571)</f>
        <v>8.4375752852975161</v>
      </c>
      <c r="AB249" s="53">
        <f>((2*SQRT($L249^2*$M249^2)/$N$396)+($Q249/$Q$396)-($T249/$T$396))*(100/136.423)</f>
        <v>6.8493332043564479</v>
      </c>
      <c r="AD249" s="39"/>
    </row>
    <row r="250" spans="2:30" ht="12.75" customHeight="1" x14ac:dyDescent="0.3">
      <c r="B250" s="48" t="s">
        <v>32</v>
      </c>
      <c r="C250" s="56" t="s">
        <v>254</v>
      </c>
      <c r="D250" s="49">
        <v>2200</v>
      </c>
      <c r="E250" s="50">
        <v>3648</v>
      </c>
      <c r="F250" s="57">
        <v>2736</v>
      </c>
      <c r="G250" s="53">
        <f>E250*F250/1000000</f>
        <v>9.9809280000000005</v>
      </c>
      <c r="H250" s="52">
        <v>17.3</v>
      </c>
      <c r="I250" s="58">
        <v>13</v>
      </c>
      <c r="J250" s="53">
        <f>SQRT((H250*H250)+(I250*I250))</f>
        <v>21.640009242142206</v>
      </c>
      <c r="K250" s="219">
        <f>((E250/H250)+(F250/I250))/2</f>
        <v>210.6642952423299</v>
      </c>
      <c r="L250" s="223">
        <f>E250/360</f>
        <v>10.133333333333333</v>
      </c>
      <c r="M250" s="250">
        <f>F250/360</f>
        <v>7.6</v>
      </c>
      <c r="N250" s="261">
        <f>25.4*L250/H250</f>
        <v>14.877842003853564</v>
      </c>
      <c r="O250" s="250">
        <f>25.4*(L250/H250)*(5/8)</f>
        <v>9.2986512524084777</v>
      </c>
      <c r="P250" s="186">
        <f>254/H250</f>
        <v>14.682080924855491</v>
      </c>
      <c r="Q250" s="202">
        <f>(1/5)/0.001353831438675/N250</f>
        <v>9.9294560580694835</v>
      </c>
      <c r="R250" s="255">
        <f>(1/8)/0.001353831438675/O250</f>
        <v>9.9294560580694835</v>
      </c>
      <c r="S250" s="177">
        <f>(1/5)/0.001353831438675/(254/H250)</f>
        <v>10.06184880551041</v>
      </c>
      <c r="T250" s="231">
        <f>((J250^2/(Q250*(1/5/N250)))+J250)/308.4/2</f>
        <v>5.7230243309540896</v>
      </c>
      <c r="U250" s="207">
        <f>(E250*0.7)/254/2</f>
        <v>5.0267716535433067</v>
      </c>
      <c r="V250" s="177">
        <f>U250*10/14</f>
        <v>3.590551181102362</v>
      </c>
      <c r="W250" s="177">
        <f>U250/2</f>
        <v>2.5133858267716533</v>
      </c>
      <c r="X250" s="210">
        <f>((SQRT($L250^2*$M250^2)/$N$396)+($Q250/$Q$396))*(100/72.5)</f>
        <v>8.136915529051997</v>
      </c>
      <c r="Y250" s="186">
        <f>(($Q250/$Q$396)-($T250/$T$396))*(100/2.6125)</f>
        <v>25.664203392549112</v>
      </c>
      <c r="Z250" s="53">
        <f>((SQRT($L250^2*$M250^2)/$N$396)-($T250/$T$396))*(100/63.923)</f>
        <v>6.5911303076718584</v>
      </c>
      <c r="AA250" s="53">
        <f>((SQRT($L250^2*$M250^2)/$N$396)+($Q250/$Q$396)-($T250/$T$396))*(100/64.8571)</f>
        <v>8.3128827057994616</v>
      </c>
      <c r="AB250" s="53">
        <f>((2*SQRT($L250^2*$M250^2)/$N$396)+($Q250/$Q$396)-($T250/$T$396))*(100/136.423)</f>
        <v>7.4126151639648574</v>
      </c>
      <c r="AD250" s="39"/>
    </row>
    <row r="251" spans="2:30" ht="12.75" customHeight="1" x14ac:dyDescent="0.3">
      <c r="B251" s="48" t="s">
        <v>32</v>
      </c>
      <c r="C251" s="56" t="s">
        <v>210</v>
      </c>
      <c r="D251" s="49">
        <v>599</v>
      </c>
      <c r="E251" s="50">
        <v>3648</v>
      </c>
      <c r="F251" s="57">
        <v>2736</v>
      </c>
      <c r="G251" s="53">
        <f>E251*F251/1000000</f>
        <v>9.9809280000000005</v>
      </c>
      <c r="H251" s="52">
        <v>17.3</v>
      </c>
      <c r="I251" s="58">
        <v>13</v>
      </c>
      <c r="J251" s="53">
        <f>SQRT((H251*H251)+(I251*I251))</f>
        <v>21.640009242142206</v>
      </c>
      <c r="K251" s="219">
        <f>((E251/H251)+(F251/I251))/2</f>
        <v>210.6642952423299</v>
      </c>
      <c r="L251" s="223">
        <f>E251/360</f>
        <v>10.133333333333333</v>
      </c>
      <c r="M251" s="250">
        <f>F251/360</f>
        <v>7.6</v>
      </c>
      <c r="N251" s="261">
        <f>25.4*L251/H251</f>
        <v>14.877842003853564</v>
      </c>
      <c r="O251" s="250">
        <f>25.4*(L251/H251)*(5/8)</f>
        <v>9.2986512524084777</v>
      </c>
      <c r="P251" s="186">
        <f>254/H251</f>
        <v>14.682080924855491</v>
      </c>
      <c r="Q251" s="202">
        <f>(1/5)/0.001353831438675/N251</f>
        <v>9.9294560580694835</v>
      </c>
      <c r="R251" s="255">
        <f>(1/8)/0.001353831438675/O251</f>
        <v>9.9294560580694835</v>
      </c>
      <c r="S251" s="177">
        <f>(1/5)/0.001353831438675/(254/H251)</f>
        <v>10.06184880551041</v>
      </c>
      <c r="T251" s="231">
        <f>((J251^2/(Q251*(1/5/N251)))+J251)/308.4/2</f>
        <v>5.7230243309540896</v>
      </c>
      <c r="U251" s="207">
        <f>(E251*0.7)/254/2</f>
        <v>5.0267716535433067</v>
      </c>
      <c r="V251" s="177">
        <f>U251*10/14</f>
        <v>3.590551181102362</v>
      </c>
      <c r="W251" s="177">
        <f>U251/2</f>
        <v>2.5133858267716533</v>
      </c>
      <c r="X251" s="210">
        <f>((SQRT($L251^2*$M251^2)/$N$396)+($Q251/$Q$396))*(100/72.5)</f>
        <v>8.136915529051997</v>
      </c>
      <c r="Y251" s="186">
        <f>(($Q251/$Q$396)-($T251/$T$396))*(100/2.6125)</f>
        <v>25.664203392549112</v>
      </c>
      <c r="Z251" s="53">
        <f>((SQRT($L251^2*$M251^2)/$N$396)-($T251/$T$396))*(100/63.923)</f>
        <v>6.5911303076718584</v>
      </c>
      <c r="AA251" s="53">
        <f>((SQRT($L251^2*$M251^2)/$N$396)+($Q251/$Q$396)-($T251/$T$396))*(100/64.8571)</f>
        <v>8.3128827057994616</v>
      </c>
      <c r="AB251" s="53">
        <f>((2*SQRT($L251^2*$M251^2)/$N$396)+($Q251/$Q$396)-($T251/$T$396))*(100/136.423)</f>
        <v>7.4126151639648574</v>
      </c>
      <c r="AD251" s="39"/>
    </row>
    <row r="252" spans="2:30" ht="12.75" customHeight="1" x14ac:dyDescent="0.3">
      <c r="B252" s="48" t="s">
        <v>32</v>
      </c>
      <c r="C252" s="56" t="s">
        <v>208</v>
      </c>
      <c r="D252" s="49">
        <v>699</v>
      </c>
      <c r="E252" s="50">
        <v>3648</v>
      </c>
      <c r="F252" s="57">
        <v>2736</v>
      </c>
      <c r="G252" s="53">
        <f>E252*F252/1000000</f>
        <v>9.9809280000000005</v>
      </c>
      <c r="H252" s="52">
        <v>17.3</v>
      </c>
      <c r="I252" s="58">
        <v>13</v>
      </c>
      <c r="J252" s="53">
        <f>SQRT((H252*H252)+(I252*I252))</f>
        <v>21.640009242142206</v>
      </c>
      <c r="K252" s="219">
        <f>((E252/H252)+(F252/I252))/2</f>
        <v>210.6642952423299</v>
      </c>
      <c r="L252" s="223">
        <f>E252/360</f>
        <v>10.133333333333333</v>
      </c>
      <c r="M252" s="250">
        <f>F252/360</f>
        <v>7.6</v>
      </c>
      <c r="N252" s="261">
        <f>25.4*L252/H252</f>
        <v>14.877842003853564</v>
      </c>
      <c r="O252" s="250">
        <f>25.4*(L252/H252)*(5/8)</f>
        <v>9.2986512524084777</v>
      </c>
      <c r="P252" s="186">
        <f>254/H252</f>
        <v>14.682080924855491</v>
      </c>
      <c r="Q252" s="202">
        <f>(1/5)/0.001353831438675/N252</f>
        <v>9.9294560580694835</v>
      </c>
      <c r="R252" s="255">
        <f>(1/8)/0.001353831438675/O252</f>
        <v>9.9294560580694835</v>
      </c>
      <c r="S252" s="177">
        <f>(1/5)/0.001353831438675/(254/H252)</f>
        <v>10.06184880551041</v>
      </c>
      <c r="T252" s="231">
        <f>((J252^2/(Q252*(1/5/N252)))+J252)/308.4/2</f>
        <v>5.7230243309540896</v>
      </c>
      <c r="U252" s="207">
        <f>(E252*0.7)/254/2</f>
        <v>5.0267716535433067</v>
      </c>
      <c r="V252" s="177">
        <f>U252*10/14</f>
        <v>3.590551181102362</v>
      </c>
      <c r="W252" s="177">
        <f>U252/2</f>
        <v>2.5133858267716533</v>
      </c>
      <c r="X252" s="210">
        <f>((SQRT($L252^2*$M252^2)/$N$396)+($Q252/$Q$396))*(100/72.5)</f>
        <v>8.136915529051997</v>
      </c>
      <c r="Y252" s="186">
        <f>(($Q252/$Q$396)-($T252/$T$396))*(100/2.6125)</f>
        <v>25.664203392549112</v>
      </c>
      <c r="Z252" s="53">
        <f>((SQRT($L252^2*$M252^2)/$N$396)-($T252/$T$396))*(100/63.923)</f>
        <v>6.5911303076718584</v>
      </c>
      <c r="AA252" s="53">
        <f>((SQRT($L252^2*$M252^2)/$N$396)+($Q252/$Q$396)-($T252/$T$396))*(100/64.8571)</f>
        <v>8.3128827057994616</v>
      </c>
      <c r="AB252" s="53">
        <f>((2*SQRT($L252^2*$M252^2)/$N$396)+($Q252/$Q$396)-($T252/$T$396))*(100/136.423)</f>
        <v>7.4126151639648574</v>
      </c>
      <c r="AD252" s="39"/>
    </row>
    <row r="253" spans="2:30" ht="12.75" customHeight="1" x14ac:dyDescent="0.3">
      <c r="B253" s="48" t="s">
        <v>32</v>
      </c>
      <c r="C253" s="56" t="s">
        <v>209</v>
      </c>
      <c r="D253" s="49">
        <v>799</v>
      </c>
      <c r="E253" s="50">
        <v>3648</v>
      </c>
      <c r="F253" s="57">
        <v>2736</v>
      </c>
      <c r="G253" s="53">
        <f>E253*F253/1000000</f>
        <v>9.9809280000000005</v>
      </c>
      <c r="H253" s="52">
        <v>17.3</v>
      </c>
      <c r="I253" s="58">
        <v>13</v>
      </c>
      <c r="J253" s="53">
        <f>SQRT((H253*H253)+(I253*I253))</f>
        <v>21.640009242142206</v>
      </c>
      <c r="K253" s="215">
        <f>((E253/H253)+(F253/I253))/2</f>
        <v>210.6642952423299</v>
      </c>
      <c r="L253" s="223">
        <f>E253/360</f>
        <v>10.133333333333333</v>
      </c>
      <c r="M253" s="250">
        <f>F253/360</f>
        <v>7.6</v>
      </c>
      <c r="N253" s="261">
        <f>25.4*L253/H253</f>
        <v>14.877842003853564</v>
      </c>
      <c r="O253" s="250">
        <f>25.4*(L253/H253)*(5/8)</f>
        <v>9.2986512524084777</v>
      </c>
      <c r="P253" s="186">
        <f>254/H253</f>
        <v>14.682080924855491</v>
      </c>
      <c r="Q253" s="202">
        <f>(1/5)/0.001353831438675/N253</f>
        <v>9.9294560580694835</v>
      </c>
      <c r="R253" s="255">
        <f>(1/8)/0.001353831438675/O253</f>
        <v>9.9294560580694835</v>
      </c>
      <c r="S253" s="177">
        <f>(1/5)/0.001353831438675/(254/H253)</f>
        <v>10.06184880551041</v>
      </c>
      <c r="T253" s="231">
        <f>((J253^2/(Q253*(1/5/N253)))+J253)/308.4/2</f>
        <v>5.7230243309540896</v>
      </c>
      <c r="U253" s="207">
        <f>(E253*0.7)/254/2</f>
        <v>5.0267716535433067</v>
      </c>
      <c r="V253" s="177">
        <f>U253*10/14</f>
        <v>3.590551181102362</v>
      </c>
      <c r="W253" s="177">
        <f>U253/2</f>
        <v>2.5133858267716533</v>
      </c>
      <c r="X253" s="210">
        <f>((SQRT($L253^2*$M253^2)/$N$396)+($Q253/$Q$396))*(100/72.5)</f>
        <v>8.136915529051997</v>
      </c>
      <c r="Y253" s="186">
        <f>(($Q253/$Q$396)-($T253/$T$396))*(100/2.6125)</f>
        <v>25.664203392549112</v>
      </c>
      <c r="Z253" s="53">
        <f>((SQRT($L253^2*$M253^2)/$N$396)-($T253/$T$396))*(100/63.923)</f>
        <v>6.5911303076718584</v>
      </c>
      <c r="AA253" s="53">
        <f>((SQRT($L253^2*$M253^2)/$N$396)+($Q253/$Q$396)-($T253/$T$396))*(100/64.8571)</f>
        <v>8.3128827057994616</v>
      </c>
      <c r="AB253" s="53">
        <f>((2*SQRT($L253^2*$M253^2)/$N$396)+($Q253/$Q$396)-($T253/$T$396))*(100/136.423)</f>
        <v>7.4126151639648574</v>
      </c>
      <c r="AD253" s="39"/>
    </row>
    <row r="254" spans="2:30" ht="12.75" customHeight="1" x14ac:dyDescent="0.3">
      <c r="B254" s="48" t="s">
        <v>32</v>
      </c>
      <c r="C254" s="56" t="s">
        <v>285</v>
      </c>
      <c r="D254" s="49">
        <v>799</v>
      </c>
      <c r="E254" s="50">
        <v>3648</v>
      </c>
      <c r="F254" s="57">
        <v>2736</v>
      </c>
      <c r="G254" s="53">
        <f>E254*F254/1000000</f>
        <v>9.9809280000000005</v>
      </c>
      <c r="H254" s="52">
        <v>17.3</v>
      </c>
      <c r="I254" s="58">
        <v>13</v>
      </c>
      <c r="J254" s="53">
        <f>SQRT((H254*H254)+(I254*I254))</f>
        <v>21.640009242142206</v>
      </c>
      <c r="K254" s="215">
        <f>((E254/H254)+(F254/I254))/2</f>
        <v>210.6642952423299</v>
      </c>
      <c r="L254" s="223">
        <f>E254/360</f>
        <v>10.133333333333333</v>
      </c>
      <c r="M254" s="250">
        <f>F254/360</f>
        <v>7.6</v>
      </c>
      <c r="N254" s="261">
        <f>25.4*L254/H254</f>
        <v>14.877842003853564</v>
      </c>
      <c r="O254" s="250">
        <f>25.4*(L254/H254)*(5/8)</f>
        <v>9.2986512524084777</v>
      </c>
      <c r="P254" s="186">
        <f>254/H254</f>
        <v>14.682080924855491</v>
      </c>
      <c r="Q254" s="202">
        <f>(1/5)/0.001353831438675/N254</f>
        <v>9.9294560580694835</v>
      </c>
      <c r="R254" s="255">
        <f>(1/8)/0.001353831438675/O254</f>
        <v>9.9294560580694835</v>
      </c>
      <c r="S254" s="177">
        <f>(1/5)/0.001353831438675/(254/H254)</f>
        <v>10.06184880551041</v>
      </c>
      <c r="T254" s="231">
        <f>((J254^2/(Q254*(1/5/N254)))+J254)/308.4/2</f>
        <v>5.7230243309540896</v>
      </c>
      <c r="U254" s="207">
        <f>(E254*0.7)/254/2</f>
        <v>5.0267716535433067</v>
      </c>
      <c r="V254" s="177">
        <f>U254*10/14</f>
        <v>3.590551181102362</v>
      </c>
      <c r="W254" s="177">
        <f>U254/2</f>
        <v>2.5133858267716533</v>
      </c>
      <c r="X254" s="210">
        <f>((SQRT($L254^2*$M254^2)/$N$396)+($Q254/$Q$396))*(100/72.5)</f>
        <v>8.136915529051997</v>
      </c>
      <c r="Y254" s="186">
        <f>(($Q254/$Q$396)-($T254/$T$396))*(100/2.6125)</f>
        <v>25.664203392549112</v>
      </c>
      <c r="Z254" s="53">
        <f>((SQRT($L254^2*$M254^2)/$N$396)-($T254/$T$396))*(100/63.923)</f>
        <v>6.5911303076718584</v>
      </c>
      <c r="AA254" s="53">
        <f>((SQRT($L254^2*$M254^2)/$N$396)+($Q254/$Q$396)-($T254/$T$396))*(100/64.8571)</f>
        <v>8.3128827057994616</v>
      </c>
      <c r="AB254" s="53">
        <f>((2*SQRT($L254^2*$M254^2)/$N$396)+($Q254/$Q$396)-($T254/$T$396))*(100/136.423)</f>
        <v>7.4126151639648574</v>
      </c>
      <c r="AD254" s="39"/>
    </row>
    <row r="255" spans="2:30" ht="12.75" customHeight="1" x14ac:dyDescent="0.3">
      <c r="B255" s="48" t="s">
        <v>30</v>
      </c>
      <c r="C255" s="56" t="s">
        <v>252</v>
      </c>
      <c r="D255" s="49">
        <v>599</v>
      </c>
      <c r="E255" s="50">
        <v>3648</v>
      </c>
      <c r="F255" s="57">
        <v>2736</v>
      </c>
      <c r="G255" s="53">
        <f>E255*F255/1000000</f>
        <v>9.9809280000000005</v>
      </c>
      <c r="H255" s="52">
        <v>17.3</v>
      </c>
      <c r="I255" s="58">
        <v>13</v>
      </c>
      <c r="J255" s="53">
        <f>SQRT((H255*H255)+(I255*I255))</f>
        <v>21.640009242142206</v>
      </c>
      <c r="K255" s="215">
        <f>((E255/H255)+(F255/I255))/2</f>
        <v>210.6642952423299</v>
      </c>
      <c r="L255" s="223">
        <f>E255/360</f>
        <v>10.133333333333333</v>
      </c>
      <c r="M255" s="250">
        <f>F255/360</f>
        <v>7.6</v>
      </c>
      <c r="N255" s="261">
        <f>25.4*L255/H255</f>
        <v>14.877842003853564</v>
      </c>
      <c r="O255" s="250">
        <f>25.4*(L255/H255)*(5/8)</f>
        <v>9.2986512524084777</v>
      </c>
      <c r="P255" s="186">
        <f>254/H255</f>
        <v>14.682080924855491</v>
      </c>
      <c r="Q255" s="202">
        <f>(1/5)/0.001353831438675/N255</f>
        <v>9.9294560580694835</v>
      </c>
      <c r="R255" s="255">
        <f>(1/8)/0.001353831438675/O255</f>
        <v>9.9294560580694835</v>
      </c>
      <c r="S255" s="177">
        <f>(1/5)/0.001353831438675/(254/H255)</f>
        <v>10.06184880551041</v>
      </c>
      <c r="T255" s="231">
        <f>((J255^2/(Q255*(1/5/N255)))+J255)/308.4/2</f>
        <v>5.7230243309540896</v>
      </c>
      <c r="U255" s="207">
        <f>(E255*0.7)/254/2</f>
        <v>5.0267716535433067</v>
      </c>
      <c r="V255" s="177">
        <f>U255*10/14</f>
        <v>3.590551181102362</v>
      </c>
      <c r="W255" s="177">
        <f>U255/2</f>
        <v>2.5133858267716533</v>
      </c>
      <c r="X255" s="210">
        <f>((SQRT($L255^2*$M255^2)/$N$396)+($Q255/$Q$396))*(100/72.5)</f>
        <v>8.136915529051997</v>
      </c>
      <c r="Y255" s="186">
        <f>(($Q255/$Q$396)-($T255/$T$396))*(100/2.6125)</f>
        <v>25.664203392549112</v>
      </c>
      <c r="Z255" s="53">
        <f>((SQRT($L255^2*$M255^2)/$N$396)-($T255/$T$396))*(100/63.923)</f>
        <v>6.5911303076718584</v>
      </c>
      <c r="AA255" s="53">
        <f>((SQRT($L255^2*$M255^2)/$N$396)+($Q255/$Q$396)-($T255/$T$396))*(100/64.8571)</f>
        <v>8.3128827057994616</v>
      </c>
      <c r="AB255" s="53">
        <f>((2*SQRT($L255^2*$M255^2)/$N$396)+($Q255/$Q$396)-($T255/$T$396))*(100/136.423)</f>
        <v>7.4126151639648574</v>
      </c>
      <c r="AD255" s="39"/>
    </row>
    <row r="256" spans="2:30" ht="12.75" customHeight="1" x14ac:dyDescent="0.3">
      <c r="B256" s="48" t="s">
        <v>45</v>
      </c>
      <c r="C256" s="56" t="s">
        <v>46</v>
      </c>
      <c r="D256" s="49">
        <v>6799</v>
      </c>
      <c r="E256" s="50">
        <v>3040</v>
      </c>
      <c r="F256" s="57">
        <v>2008</v>
      </c>
      <c r="G256" s="53">
        <f>E256*F256/1000000</f>
        <v>6.1043200000000004</v>
      </c>
      <c r="H256" s="52">
        <v>36</v>
      </c>
      <c r="I256" s="58">
        <v>24</v>
      </c>
      <c r="J256" s="53">
        <f>SQRT((H256*H256)+(I256*I256))</f>
        <v>43.266615305567875</v>
      </c>
      <c r="K256" s="220">
        <f>((E256/H256)+(F256/I256))/2</f>
        <v>84.055555555555557</v>
      </c>
      <c r="L256" s="223">
        <f>E256/360</f>
        <v>8.4444444444444446</v>
      </c>
      <c r="M256" s="250">
        <f>F256/360</f>
        <v>5.5777777777777775</v>
      </c>
      <c r="N256" s="264">
        <f>25.4*L256/H256</f>
        <v>5.9580246913580241</v>
      </c>
      <c r="O256" s="266">
        <f>25.4*(L256/H256)*(5/8)</f>
        <v>3.7237654320987659</v>
      </c>
      <c r="P256" s="186">
        <f>254/H256</f>
        <v>7.0555555555555554</v>
      </c>
      <c r="Q256" s="205">
        <f>(1/5)/0.001353831438675/N256</f>
        <v>24.794942295294899</v>
      </c>
      <c r="R256" s="258">
        <f>(1/8)/0.001353831438675/O256</f>
        <v>24.794942295294891</v>
      </c>
      <c r="S256" s="177">
        <f>(1/5)/0.001353831438675/(254/H256)</f>
        <v>20.937951271582357</v>
      </c>
      <c r="T256" s="231">
        <f>((J256^2/(Q256*(1/5/N256)))+J256)/308.4/2</f>
        <v>3.7166004180546119</v>
      </c>
      <c r="U256" s="207">
        <f>(E256*0.7)/254/2</f>
        <v>4.1889763779527556</v>
      </c>
      <c r="V256" s="177">
        <f>U256*10/14</f>
        <v>2.9921259842519681</v>
      </c>
      <c r="W256" s="177">
        <f>U256/2</f>
        <v>2.0944881889763778</v>
      </c>
      <c r="X256" s="210">
        <f>((SQRT($L256^2*$M256^2)/$N$396)+($Q256/$Q$396))*(100/72.5)</f>
        <v>8.0407966356950826</v>
      </c>
      <c r="Y256" s="187">
        <f>(($Q256/$Q$396)-($T256/$T$396))*(100/2.6125)</f>
        <v>99.998445579727601</v>
      </c>
      <c r="Z256" s="53">
        <f>((SQRT($L256^2*$M256^2)/$N$396)-($T256/$T$396))*(100/63.923)</f>
        <v>4.001088044308986</v>
      </c>
      <c r="AA256" s="53">
        <f>((SQRT($L256^2*$M256^2)/$N$396)+($Q256/$Q$396)-($T256/$T$396))*(100/64.8571)</f>
        <v>8.4799138893143162</v>
      </c>
      <c r="AB256" s="53">
        <f>((2*SQRT($L256^2*$M256^2)/$N$396)+($Q256/$Q$396)-($T256/$T$396))*(100/136.423)</f>
        <v>6.1479318527246631</v>
      </c>
      <c r="AD256" s="39"/>
    </row>
    <row r="257" spans="2:30" ht="12.75" customHeight="1" x14ac:dyDescent="0.3">
      <c r="B257" s="60" t="s">
        <v>36</v>
      </c>
      <c r="C257" s="56" t="s">
        <v>262</v>
      </c>
      <c r="D257" s="49">
        <v>799</v>
      </c>
      <c r="E257" s="50">
        <v>3840</v>
      </c>
      <c r="F257" s="57">
        <v>2880</v>
      </c>
      <c r="G257" s="53">
        <f>E257*F257/1000000</f>
        <v>11.059200000000001</v>
      </c>
      <c r="H257" s="52">
        <v>8.8000000000000007</v>
      </c>
      <c r="I257" s="58">
        <v>6.6</v>
      </c>
      <c r="J257" s="53">
        <f>SQRT((H257*H257)+(I257*I257))</f>
        <v>11</v>
      </c>
      <c r="K257" s="215">
        <f>((E257/H257)+(F257/I257))/2</f>
        <v>436.36363636363637</v>
      </c>
      <c r="L257" s="223">
        <f>E257/360</f>
        <v>10.666666666666666</v>
      </c>
      <c r="M257" s="250">
        <f>F257/360</f>
        <v>8</v>
      </c>
      <c r="N257" s="261">
        <f>25.4*L257/H257</f>
        <v>30.787878787878778</v>
      </c>
      <c r="O257" s="250">
        <f>25.4*(L257/H257)*(5/8)</f>
        <v>19.242424242424239</v>
      </c>
      <c r="P257" s="186">
        <f>254/H257</f>
        <v>28.86363636363636</v>
      </c>
      <c r="Q257" s="202">
        <f>(1/5)/0.001353831438675/N257</f>
        <v>4.7982804997376247</v>
      </c>
      <c r="R257" s="255">
        <f>(1/8)/0.001353831438675/O257</f>
        <v>4.7982804997376238</v>
      </c>
      <c r="S257" s="177">
        <f>(1/5)/0.001353831438675/(254/H257)</f>
        <v>5.118165866386799</v>
      </c>
      <c r="T257" s="231">
        <f>((J257^2/(Q257*(1/5/N257)))+J257)/308.4/2</f>
        <v>6.3115210475253098</v>
      </c>
      <c r="U257" s="207">
        <f>(E257*0.7)/254/2</f>
        <v>5.2913385826771657</v>
      </c>
      <c r="V257" s="177">
        <f>U257*10/14</f>
        <v>3.7795275590551185</v>
      </c>
      <c r="W257" s="177">
        <f>U257/2</f>
        <v>2.6456692913385829</v>
      </c>
      <c r="X257" s="210">
        <f>((SQRT($L257^2*$M257^2)/$N$396)+($Q257/$Q$396))*(100/72.5)</f>
        <v>8.0005743436509587</v>
      </c>
      <c r="Y257" s="186">
        <f>(($Q257/$Q$396)-($T257/$T$396))*(100/2.6125)</f>
        <v>0.35940361811665172</v>
      </c>
      <c r="Z257" s="53">
        <f>((SQRT($L257^2*$M257^2)/$N$396)-($T257/$T$396))*(100/63.923)</f>
        <v>7.3073249050462827</v>
      </c>
      <c r="AA257" s="53">
        <f>((SQRT($L257^2*$M257^2)/$N$396)+($Q257/$Q$396)-($T257/$T$396))*(100/64.8571)</f>
        <v>8.0799689761976534</v>
      </c>
      <c r="AB257" s="53">
        <f>((2*SQRT($L257^2*$M257^2)/$N$396)+($Q257/$Q$396)-($T257/$T$396))*(100/136.423)</f>
        <v>7.6757421389352816</v>
      </c>
      <c r="AD257" s="39"/>
    </row>
    <row r="258" spans="2:30" ht="12.75" customHeight="1" x14ac:dyDescent="0.3">
      <c r="B258" s="48" t="s">
        <v>14</v>
      </c>
      <c r="C258" s="56" t="s">
        <v>409</v>
      </c>
      <c r="D258" s="49">
        <v>999</v>
      </c>
      <c r="E258" s="50">
        <v>3872</v>
      </c>
      <c r="F258" s="57">
        <v>2592</v>
      </c>
      <c r="G258" s="53">
        <f>E258*F258/1000000</f>
        <v>10.036224000000001</v>
      </c>
      <c r="H258" s="52">
        <v>13.2</v>
      </c>
      <c r="I258" s="58">
        <v>8.8000000000000007</v>
      </c>
      <c r="J258" s="53">
        <f>SQRT((H258*H258)+(I258*I258))</f>
        <v>15.864425612041552</v>
      </c>
      <c r="K258" s="215">
        <f>((E258/H258)+(F258/I258))/2</f>
        <v>293.93939393939394</v>
      </c>
      <c r="L258" s="223">
        <f>E258/360</f>
        <v>10.755555555555556</v>
      </c>
      <c r="M258" s="250">
        <f>F258/360</f>
        <v>7.2</v>
      </c>
      <c r="N258" s="261">
        <f>25.4*L258/H258</f>
        <v>20.6962962962963</v>
      </c>
      <c r="O258" s="250">
        <f>25.4*(L258/H258)*(5/8)</f>
        <v>12.935185185185185</v>
      </c>
      <c r="P258" s="186">
        <f>254/H258</f>
        <v>19.242424242424242</v>
      </c>
      <c r="Q258" s="202">
        <f>(1/5)/0.001353831438675/N258</f>
        <v>7.1379379334939843</v>
      </c>
      <c r="R258" s="255">
        <f>(1/8)/0.001353831438675/O258</f>
        <v>7.1379379334939843</v>
      </c>
      <c r="S258" s="177">
        <f>(1/5)/0.001353831438675/(254/H258)</f>
        <v>7.6772487995801972</v>
      </c>
      <c r="T258" s="231">
        <f>((J258^2/(Q258*(1/5/N258)))+J258)/308.4/2</f>
        <v>5.9412580172188507</v>
      </c>
      <c r="U258" s="207">
        <f>(E258*0.7)/254/2</f>
        <v>5.3354330708661406</v>
      </c>
      <c r="V258" s="177">
        <f>U258*10/14</f>
        <v>3.8110236220472435</v>
      </c>
      <c r="W258" s="177">
        <f>U258/2</f>
        <v>2.6677165354330703</v>
      </c>
      <c r="X258" s="210">
        <f>((SQRT($L258^2*$M258^2)/$N$396)+($Q258/$Q$396))*(100/72.5)</f>
        <v>7.7161001549838035</v>
      </c>
      <c r="Y258" s="186">
        <f>(($Q258/$Q$396)-($T258/$T$396))*(100/2.6125)</f>
        <v>12.243766517888348</v>
      </c>
      <c r="Z258" s="53">
        <f>((SQRT($L258^2*$M258^2)/$N$396)-($T258/$T$396))*(100/63.923)</f>
        <v>6.6017566459887584</v>
      </c>
      <c r="AA258" s="53">
        <f>((SQRT($L258^2*$M258^2)/$N$396)+($Q258/$Q$396)-($T258/$T$396))*(100/64.8571)</f>
        <v>7.8126233777477587</v>
      </c>
      <c r="AB258" s="53">
        <f>((2*SQRT($L258^2*$M258^2)/$N$396)+($Q258/$Q$396)-($T258/$T$396))*(100/136.423)</f>
        <v>7.1939581398874468</v>
      </c>
      <c r="AD258" s="39"/>
    </row>
    <row r="259" spans="2:30" ht="12.75" customHeight="1" x14ac:dyDescent="0.3">
      <c r="B259" s="48" t="s">
        <v>21</v>
      </c>
      <c r="C259" s="56" t="s">
        <v>87</v>
      </c>
      <c r="D259" s="49">
        <v>999</v>
      </c>
      <c r="E259" s="50">
        <v>3504</v>
      </c>
      <c r="F259" s="57">
        <v>2336</v>
      </c>
      <c r="G259" s="53">
        <f>E259*F259/1000000</f>
        <v>8.1853440000000006</v>
      </c>
      <c r="H259" s="52">
        <v>22.5</v>
      </c>
      <c r="I259" s="58">
        <v>15</v>
      </c>
      <c r="J259" s="53">
        <f>SQRT((H259*H259)+(I259*I259))</f>
        <v>27.041634565979919</v>
      </c>
      <c r="K259" s="215">
        <f>((E259/H259)+(F259/I259))/2</f>
        <v>155.73333333333332</v>
      </c>
      <c r="L259" s="223">
        <f>E259/360</f>
        <v>9.7333333333333325</v>
      </c>
      <c r="M259" s="250">
        <f>F259/360</f>
        <v>6.4888888888888889</v>
      </c>
      <c r="N259" s="261">
        <f>25.4*L259/H259</f>
        <v>10.98785185185185</v>
      </c>
      <c r="O259" s="250">
        <f>25.4*(L259/H259)*(5/8)</f>
        <v>6.8674074074074065</v>
      </c>
      <c r="P259" s="186">
        <f>254/H259</f>
        <v>11.28888888888889</v>
      </c>
      <c r="Q259" s="202">
        <f>(1/5)/0.001353831438675/N259</f>
        <v>13.444746107608536</v>
      </c>
      <c r="R259" s="255">
        <f>(1/8)/0.001353831438675/O259</f>
        <v>13.444746107608534</v>
      </c>
      <c r="S259" s="177">
        <f>(1/5)/0.001353831438675/(254/H259)</f>
        <v>13.086219544738972</v>
      </c>
      <c r="T259" s="231">
        <f>((J259^2/(Q259*(1/5/N259)))+J259)/308.4/2</f>
        <v>4.8883724738655232</v>
      </c>
      <c r="U259" s="207">
        <f>(E259*0.7)/254/2</f>
        <v>4.8283464566929126</v>
      </c>
      <c r="V259" s="177">
        <f>U259*10/14</f>
        <v>3.4488188976377949</v>
      </c>
      <c r="W259" s="177">
        <f>U259/2</f>
        <v>2.4141732283464563</v>
      </c>
      <c r="X259" s="210">
        <f>((SQRT($L259^2*$M259^2)/$N$396)+($Q259/$Q$396))*(100/72.5)</f>
        <v>7.5407945029854497</v>
      </c>
      <c r="Y259" s="186">
        <f>(($Q259/$Q$396)-($T259/$T$396))*(100/2.6125)</f>
        <v>44.465503796616758</v>
      </c>
      <c r="Z259" s="53">
        <f>((SQRT($L259^2*$M259^2)/$N$396)-($T259/$T$396))*(100/63.923)</f>
        <v>5.3783202697920434</v>
      </c>
      <c r="AA259" s="53">
        <f>((SQRT($L259^2*$M259^2)/$N$396)+($Q259/$Q$396)-($T259/$T$396))*(100/64.8571)</f>
        <v>7.76069309868174</v>
      </c>
      <c r="AB259" s="53">
        <f>((2*SQRT($L259^2*$M259^2)/$N$396)+($Q259/$Q$396)-($T259/$T$396))*(100/136.423)</f>
        <v>6.5275354454334087</v>
      </c>
      <c r="AD259" s="39"/>
    </row>
    <row r="260" spans="2:30" ht="12.75" customHeight="1" x14ac:dyDescent="0.3">
      <c r="B260" s="48" t="s">
        <v>21</v>
      </c>
      <c r="C260" s="56" t="s">
        <v>125</v>
      </c>
      <c r="D260" s="49">
        <v>1399</v>
      </c>
      <c r="E260" s="50">
        <v>3504</v>
      </c>
      <c r="F260" s="57">
        <v>2336</v>
      </c>
      <c r="G260" s="53">
        <f>E260*F260/1000000</f>
        <v>8.1853440000000006</v>
      </c>
      <c r="H260" s="52">
        <v>22.5</v>
      </c>
      <c r="I260" s="58">
        <v>15</v>
      </c>
      <c r="J260" s="53">
        <f>SQRT((H260*H260)+(I260*I260))</f>
        <v>27.041634565979919</v>
      </c>
      <c r="K260" s="215">
        <f>((E260/H260)+(F260/I260))/2</f>
        <v>155.73333333333332</v>
      </c>
      <c r="L260" s="223">
        <f>E260/360</f>
        <v>9.7333333333333325</v>
      </c>
      <c r="M260" s="250">
        <f>F260/360</f>
        <v>6.4888888888888889</v>
      </c>
      <c r="N260" s="261">
        <f>25.4*L260/H260</f>
        <v>10.98785185185185</v>
      </c>
      <c r="O260" s="250">
        <f>25.4*(L260/H260)*(5/8)</f>
        <v>6.8674074074074065</v>
      </c>
      <c r="P260" s="186">
        <f>254/H260</f>
        <v>11.28888888888889</v>
      </c>
      <c r="Q260" s="202">
        <f>(1/5)/0.001353831438675/N260</f>
        <v>13.444746107608536</v>
      </c>
      <c r="R260" s="255">
        <f>(1/8)/0.001353831438675/O260</f>
        <v>13.444746107608534</v>
      </c>
      <c r="S260" s="177">
        <f>(1/5)/0.001353831438675/(254/H260)</f>
        <v>13.086219544738972</v>
      </c>
      <c r="T260" s="231">
        <f>((J260^2/(Q260*(1/5/N260)))+J260)/308.4/2</f>
        <v>4.8883724738655232</v>
      </c>
      <c r="U260" s="207">
        <f>(E260*0.7)/254/2</f>
        <v>4.8283464566929126</v>
      </c>
      <c r="V260" s="177">
        <f>U260*10/14</f>
        <v>3.4488188976377949</v>
      </c>
      <c r="W260" s="177">
        <f>U260/2</f>
        <v>2.4141732283464563</v>
      </c>
      <c r="X260" s="210">
        <f>((SQRT($L260^2*$M260^2)/$N$396)+($Q260/$Q$396))*(100/72.5)</f>
        <v>7.5407945029854497</v>
      </c>
      <c r="Y260" s="186">
        <f>(($Q260/$Q$396)-($T260/$T$396))*(100/2.6125)</f>
        <v>44.465503796616758</v>
      </c>
      <c r="Z260" s="53">
        <f>((SQRT($L260^2*$M260^2)/$N$396)-($T260/$T$396))*(100/63.923)</f>
        <v>5.3783202697920434</v>
      </c>
      <c r="AA260" s="53">
        <f>((SQRT($L260^2*$M260^2)/$N$396)+($Q260/$Q$396)-($T260/$T$396))*(100/64.8571)</f>
        <v>7.76069309868174</v>
      </c>
      <c r="AB260" s="53">
        <f>((2*SQRT($L260^2*$M260^2)/$N$396)+($Q260/$Q$396)-($T260/$T$396))*(100/136.423)</f>
        <v>6.5275354454334087</v>
      </c>
      <c r="AD260" s="39"/>
    </row>
    <row r="261" spans="2:30" ht="12.75" customHeight="1" x14ac:dyDescent="0.3">
      <c r="B261" s="54" t="s">
        <v>21</v>
      </c>
      <c r="C261" s="61" t="s">
        <v>309</v>
      </c>
      <c r="D261" s="49">
        <v>699</v>
      </c>
      <c r="E261" s="50">
        <v>3456</v>
      </c>
      <c r="F261" s="57">
        <v>2304</v>
      </c>
      <c r="G261" s="53">
        <f>E261*F261/1000000</f>
        <v>7.9626239999999999</v>
      </c>
      <c r="H261" s="52">
        <v>22.2</v>
      </c>
      <c r="I261" s="58">
        <v>14.8</v>
      </c>
      <c r="J261" s="53">
        <f>SQRT((H261*H261)+(I261*I261))</f>
        <v>26.681079438433521</v>
      </c>
      <c r="K261" s="215">
        <f>((E261/H261)+(F261/I261))/2</f>
        <v>155.67567567567568</v>
      </c>
      <c r="L261" s="223">
        <f>E261/360</f>
        <v>9.6</v>
      </c>
      <c r="M261" s="250">
        <f>F261/360</f>
        <v>6.4</v>
      </c>
      <c r="N261" s="261">
        <f>25.4*L261/H261</f>
        <v>10.983783783783784</v>
      </c>
      <c r="O261" s="250">
        <f>25.4*(L261/H261)*(5/8)</f>
        <v>6.8648648648648649</v>
      </c>
      <c r="P261" s="186">
        <f>254/H261</f>
        <v>11.441441441441441</v>
      </c>
      <c r="Q261" s="202">
        <f>(1/5)/0.001353831438675/N261</f>
        <v>13.449725643203944</v>
      </c>
      <c r="R261" s="255">
        <f>(1/8)/0.001353831438675/O261</f>
        <v>13.449725643203942</v>
      </c>
      <c r="S261" s="177">
        <f>(1/5)/0.001353831438675/(254/H261)</f>
        <v>12.911736617475787</v>
      </c>
      <c r="T261" s="231">
        <f>((J261^2/(Q261*(1/5/N261)))+J261)/308.4/2</f>
        <v>4.7559701371678127</v>
      </c>
      <c r="U261" s="207">
        <f>(E261*0.7)/254/2</f>
        <v>4.7622047244094485</v>
      </c>
      <c r="V261" s="177">
        <f>U261*10/14</f>
        <v>3.4015748031496065</v>
      </c>
      <c r="W261" s="177">
        <f>U261/2</f>
        <v>2.3811023622047243</v>
      </c>
      <c r="X261" s="210">
        <f>((SQRT($L261^2*$M261^2)/$N$396)+($Q261/$Q$396))*(100/72.5)</f>
        <v>7.3963027286514169</v>
      </c>
      <c r="Y261" s="186">
        <f>(($Q261/$Q$396)-($T261/$T$396))*(100/2.6125)</f>
        <v>44.937776853856768</v>
      </c>
      <c r="Z261" s="53">
        <f>((SQRT($L261^2*$M261^2)/$N$396)-($T261/$T$396))*(100/63.923)</f>
        <v>5.2318938452227322</v>
      </c>
      <c r="AA261" s="53">
        <f>((SQRT($L261^2*$M261^2)/$N$396)+($Q261/$Q$396)-($T261/$T$396))*(100/64.8571)</f>
        <v>7.6172866203245375</v>
      </c>
      <c r="AB261" s="53">
        <f>((2*SQRT($L261^2*$M261^2)/$N$396)+($Q261/$Q$396)-($T261/$T$396))*(100/136.423)</f>
        <v>6.3821371623216052</v>
      </c>
      <c r="AD261" s="39"/>
    </row>
    <row r="262" spans="2:30" ht="12.75" customHeight="1" x14ac:dyDescent="0.3">
      <c r="B262" s="48" t="s">
        <v>36</v>
      </c>
      <c r="C262" s="56" t="s">
        <v>261</v>
      </c>
      <c r="D262" s="49">
        <v>399</v>
      </c>
      <c r="E262" s="50">
        <v>3648</v>
      </c>
      <c r="F262" s="57">
        <v>2736</v>
      </c>
      <c r="G262" s="53">
        <f>E262*F262/1000000</f>
        <v>9.9809280000000005</v>
      </c>
      <c r="H262" s="52">
        <v>8.8000000000000007</v>
      </c>
      <c r="I262" s="58">
        <v>6.6</v>
      </c>
      <c r="J262" s="53">
        <f>SQRT((H262*H262)+(I262*I262))</f>
        <v>11</v>
      </c>
      <c r="K262" s="215">
        <f>((E262/H262)+(F262/I262))/2</f>
        <v>414.5454545454545</v>
      </c>
      <c r="L262" s="223">
        <f>E262/360</f>
        <v>10.133333333333333</v>
      </c>
      <c r="M262" s="250">
        <f>F262/360</f>
        <v>7.6</v>
      </c>
      <c r="N262" s="261">
        <f>25.4*L262/H262</f>
        <v>29.248484848484846</v>
      </c>
      <c r="O262" s="250">
        <f>25.4*(L262/H262)*(5/8)</f>
        <v>18.280303030303028</v>
      </c>
      <c r="P262" s="186">
        <f>254/H262</f>
        <v>28.86363636363636</v>
      </c>
      <c r="Q262" s="202">
        <f>(1/5)/0.001353831438675/N262</f>
        <v>5.050821578671183</v>
      </c>
      <c r="R262" s="255">
        <f>(1/8)/0.001353831438675/O262</f>
        <v>5.050821578671183</v>
      </c>
      <c r="S262" s="177">
        <f>(1/5)/0.001353831438675/(254/H262)</f>
        <v>5.118165866386799</v>
      </c>
      <c r="T262" s="231">
        <f>((J262^2/(Q262*(1/5/N262)))+J262)/308.4/2</f>
        <v>5.6978865586211667</v>
      </c>
      <c r="U262" s="207">
        <f>(E262*0.7)/254/2</f>
        <v>5.0267716535433067</v>
      </c>
      <c r="V262" s="177">
        <f>U262*10/14</f>
        <v>3.590551181102362</v>
      </c>
      <c r="W262" s="177">
        <f>U262/2</f>
        <v>2.5133858267716533</v>
      </c>
      <c r="X262" s="210">
        <f>((SQRT($L262^2*$M262^2)/$N$396)+($Q262/$Q$396))*(100/72.5)</f>
        <v>7.3384228366952238</v>
      </c>
      <c r="Y262" s="186">
        <f>(($Q262/$Q$396)-($T262/$T$396))*(100/2.6125)</f>
        <v>3.5904472031043992</v>
      </c>
      <c r="Z262" s="53">
        <f>((SQRT($L262^2*$M262^2)/$N$396)-($T262/$T$396))*(100/63.923)</f>
        <v>6.5946193828238657</v>
      </c>
      <c r="AA262" s="53">
        <f>((SQRT($L262^2*$M262^2)/$N$396)+($Q262/$Q$396)-($T262/$T$396))*(100/64.8571)</f>
        <v>7.4237327431134279</v>
      </c>
      <c r="AB262" s="53">
        <f>((2*SQRT($L262^2*$M262^2)/$N$396)+($Q262/$Q$396)-($T262/$T$396))*(100/136.423)</f>
        <v>6.9899028057486907</v>
      </c>
      <c r="AD262" s="39"/>
    </row>
    <row r="263" spans="2:30" ht="12.75" customHeight="1" x14ac:dyDescent="0.3">
      <c r="B263" s="48" t="s">
        <v>34</v>
      </c>
      <c r="C263" s="56" t="s">
        <v>311</v>
      </c>
      <c r="D263" s="49">
        <v>699</v>
      </c>
      <c r="E263" s="50">
        <v>3648</v>
      </c>
      <c r="F263" s="57">
        <v>2736</v>
      </c>
      <c r="G263" s="53">
        <f>E263*F263/1000000</f>
        <v>9.9809280000000005</v>
      </c>
      <c r="H263" s="52">
        <v>8.048</v>
      </c>
      <c r="I263" s="58">
        <v>6.0359999999999996</v>
      </c>
      <c r="J263" s="53">
        <f>SQRT((H263*H263)+(I263*I263))</f>
        <v>10.06</v>
      </c>
      <c r="K263" s="215">
        <f>((E263/H263)+(F263/I263))/2</f>
        <v>453.28031809145131</v>
      </c>
      <c r="L263" s="223">
        <f>E263/360</f>
        <v>10.133333333333333</v>
      </c>
      <c r="M263" s="250">
        <f>F263/360</f>
        <v>7.6</v>
      </c>
      <c r="N263" s="261">
        <f>25.4*L263/H263</f>
        <v>31.981444665341286</v>
      </c>
      <c r="O263" s="250">
        <f>25.4*(L263/H263)*(5/8)</f>
        <v>19.9884029158383</v>
      </c>
      <c r="P263" s="186">
        <f>254/H263</f>
        <v>31.560636182902584</v>
      </c>
      <c r="Q263" s="202">
        <f>(1/5)/0.001353831438675/N263</f>
        <v>4.6192059164938266</v>
      </c>
      <c r="R263" s="255">
        <f>(1/8)/0.001353831438675/O263</f>
        <v>4.6192059164938275</v>
      </c>
      <c r="S263" s="177">
        <f>(1/5)/0.001353831438675/(254/H263)</f>
        <v>4.6807953287137449</v>
      </c>
      <c r="T263" s="231">
        <f>((J263^2/(Q263*(1/5/N263)))+J263)/308.4/2</f>
        <v>5.6963625638092354</v>
      </c>
      <c r="U263" s="207">
        <f>(E263*0.7)/254/2</f>
        <v>5.0267716535433067</v>
      </c>
      <c r="V263" s="177">
        <f>U263*10/14</f>
        <v>3.590551181102362</v>
      </c>
      <c r="W263" s="177">
        <f>U263/2</f>
        <v>2.5133858267716533</v>
      </c>
      <c r="X263" s="210">
        <f>((SQRT($L263^2*$M263^2)/$N$396)+($Q263/$Q$396))*(100/72.5)</f>
        <v>7.2677797185008357</v>
      </c>
      <c r="Y263" s="186">
        <f>(($Q263/$Q$396)-($T263/$T$396))*(100/2.6125)</f>
        <v>1.6351918573130657</v>
      </c>
      <c r="Z263" s="53">
        <f>((SQRT($L263^2*$M263^2)/$N$396)-($T263/$T$396))*(100/63.923)</f>
        <v>6.5948309104150811</v>
      </c>
      <c r="AA263" s="53">
        <f>((SQRT($L263^2*$M263^2)/$N$396)+($Q263/$Q$396)-($T263/$T$396))*(100/64.8571)</f>
        <v>7.3449733691839763</v>
      </c>
      <c r="AB263" s="53">
        <f>((2*SQRT($L263^2*$M263^2)/$N$396)+($Q263/$Q$396)-($T263/$T$396))*(100/136.423)</f>
        <v>6.9524596723263201</v>
      </c>
      <c r="AD263" s="39"/>
    </row>
    <row r="264" spans="2:30" ht="12.75" customHeight="1" x14ac:dyDescent="0.3">
      <c r="B264" s="48" t="s">
        <v>32</v>
      </c>
      <c r="C264" s="56" t="s">
        <v>384</v>
      </c>
      <c r="D264" s="49">
        <v>499</v>
      </c>
      <c r="E264" s="50">
        <v>3648</v>
      </c>
      <c r="F264" s="57">
        <v>2736</v>
      </c>
      <c r="G264" s="53">
        <f>E264*F264/1000000</f>
        <v>9.9809280000000005</v>
      </c>
      <c r="H264" s="52">
        <v>8.048</v>
      </c>
      <c r="I264" s="58">
        <v>6.0359999999999996</v>
      </c>
      <c r="J264" s="53">
        <f>SQRT((H264*H264)+(I264*I264))</f>
        <v>10.06</v>
      </c>
      <c r="K264" s="215">
        <f>((E264/H264)+(F264/I264))/2</f>
        <v>453.28031809145131</v>
      </c>
      <c r="L264" s="223">
        <f>E264/360</f>
        <v>10.133333333333333</v>
      </c>
      <c r="M264" s="250">
        <f>F264/360</f>
        <v>7.6</v>
      </c>
      <c r="N264" s="261">
        <f>25.4*L264/H264</f>
        <v>31.981444665341286</v>
      </c>
      <c r="O264" s="250">
        <f>25.4*(L264/H264)*(5/8)</f>
        <v>19.9884029158383</v>
      </c>
      <c r="P264" s="186">
        <f>254/H264</f>
        <v>31.560636182902584</v>
      </c>
      <c r="Q264" s="202">
        <f>(1/5)/0.001353831438675/N264</f>
        <v>4.6192059164938266</v>
      </c>
      <c r="R264" s="255">
        <f>(1/8)/0.001353831438675/O264</f>
        <v>4.6192059164938275</v>
      </c>
      <c r="S264" s="177">
        <f>(1/5)/0.001353831438675/(254/H264)</f>
        <v>4.6807953287137449</v>
      </c>
      <c r="T264" s="231">
        <f>((J264^2/(Q264*(1/5/N264)))+J264)/308.4/2</f>
        <v>5.6963625638092354</v>
      </c>
      <c r="U264" s="207">
        <f>(E264*0.7)/254/2</f>
        <v>5.0267716535433067</v>
      </c>
      <c r="V264" s="177">
        <f>U264*10/14</f>
        <v>3.590551181102362</v>
      </c>
      <c r="W264" s="177">
        <f>U264/2</f>
        <v>2.5133858267716533</v>
      </c>
      <c r="X264" s="210">
        <f>((SQRT($L264^2*$M264^2)/$N$396)+($Q264/$Q$396))*(100/72.5)</f>
        <v>7.2677797185008357</v>
      </c>
      <c r="Y264" s="186">
        <f>(($Q264/$Q$396)-($T264/$T$396))*(100/2.6125)</f>
        <v>1.6351918573130657</v>
      </c>
      <c r="Z264" s="53">
        <f>((SQRT($L264^2*$M264^2)/$N$396)-($T264/$T$396))*(100/63.923)</f>
        <v>6.5948309104150811</v>
      </c>
      <c r="AA264" s="53">
        <f>((SQRT($L264^2*$M264^2)/$N$396)+($Q264/$Q$396)-($T264/$T$396))*(100/64.8571)</f>
        <v>7.3449733691839763</v>
      </c>
      <c r="AB264" s="53">
        <f>((2*SQRT($L264^2*$M264^2)/$N$396)+($Q264/$Q$396)-($T264/$T$396))*(100/136.423)</f>
        <v>6.9524596723263201</v>
      </c>
      <c r="AD264" s="39"/>
    </row>
    <row r="265" spans="2:30" ht="12.75" customHeight="1" x14ac:dyDescent="0.3">
      <c r="B265" s="48" t="s">
        <v>30</v>
      </c>
      <c r="C265" s="56" t="s">
        <v>400</v>
      </c>
      <c r="D265" s="49">
        <v>499</v>
      </c>
      <c r="E265" s="50">
        <v>3648</v>
      </c>
      <c r="F265" s="57">
        <v>2736</v>
      </c>
      <c r="G265" s="53">
        <f>E265*F265/1000000</f>
        <v>9.9809280000000005</v>
      </c>
      <c r="H265" s="52">
        <v>8.048</v>
      </c>
      <c r="I265" s="58">
        <v>6.0359999999999996</v>
      </c>
      <c r="J265" s="53">
        <f>SQRT((H265*H265)+(I265*I265))</f>
        <v>10.06</v>
      </c>
      <c r="K265" s="215">
        <f>((E265/H265)+(F265/I265))/2</f>
        <v>453.28031809145131</v>
      </c>
      <c r="L265" s="223">
        <f>E265/360</f>
        <v>10.133333333333333</v>
      </c>
      <c r="M265" s="250">
        <f>F265/360</f>
        <v>7.6</v>
      </c>
      <c r="N265" s="261">
        <f>25.4*L265/H265</f>
        <v>31.981444665341286</v>
      </c>
      <c r="O265" s="250">
        <f>25.4*(L265/H265)*(5/8)</f>
        <v>19.9884029158383</v>
      </c>
      <c r="P265" s="186">
        <f>254/H265</f>
        <v>31.560636182902584</v>
      </c>
      <c r="Q265" s="202">
        <f>(1/5)/0.001353831438675/N265</f>
        <v>4.6192059164938266</v>
      </c>
      <c r="R265" s="255">
        <f>(1/8)/0.001353831438675/O265</f>
        <v>4.6192059164938275</v>
      </c>
      <c r="S265" s="177">
        <f>(1/5)/0.001353831438675/(254/H265)</f>
        <v>4.6807953287137449</v>
      </c>
      <c r="T265" s="231">
        <f>((J265^2/(Q265*(1/5/N265)))+J265)/308.4/2</f>
        <v>5.6963625638092354</v>
      </c>
      <c r="U265" s="207">
        <f>(E265*0.7)/254/2</f>
        <v>5.0267716535433067</v>
      </c>
      <c r="V265" s="177">
        <f>U265*10/14</f>
        <v>3.590551181102362</v>
      </c>
      <c r="W265" s="177">
        <f>U265/2</f>
        <v>2.5133858267716533</v>
      </c>
      <c r="X265" s="210">
        <f>((SQRT($L265^2*$M265^2)/$N$396)+($Q265/$Q$396))*(100/72.5)</f>
        <v>7.2677797185008357</v>
      </c>
      <c r="Y265" s="186">
        <f>(($Q265/$Q$396)-($T265/$T$396))*(100/2.6125)</f>
        <v>1.6351918573130657</v>
      </c>
      <c r="Z265" s="53">
        <f>((SQRT($L265^2*$M265^2)/$N$396)-($T265/$T$396))*(100/63.923)</f>
        <v>6.5948309104150811</v>
      </c>
      <c r="AA265" s="53">
        <f>((SQRT($L265^2*$M265^2)/$N$396)+($Q265/$Q$396)-($T265/$T$396))*(100/64.8571)</f>
        <v>7.3449733691839763</v>
      </c>
      <c r="AB265" s="53">
        <f>((2*SQRT($L265^2*$M265^2)/$N$396)+($Q265/$Q$396)-($T265/$T$396))*(100/136.423)</f>
        <v>6.9524596723263201</v>
      </c>
      <c r="AD265" s="39"/>
    </row>
    <row r="266" spans="2:30" ht="12.75" customHeight="1" x14ac:dyDescent="0.3">
      <c r="B266" s="48" t="s">
        <v>34</v>
      </c>
      <c r="C266" s="56" t="s">
        <v>395</v>
      </c>
      <c r="D266" s="49">
        <v>547</v>
      </c>
      <c r="E266" s="50">
        <v>3648</v>
      </c>
      <c r="F266" s="57">
        <v>2736</v>
      </c>
      <c r="G266" s="53">
        <f>E266*F266/1000000</f>
        <v>9.9809280000000005</v>
      </c>
      <c r="H266" s="52">
        <v>7.89</v>
      </c>
      <c r="I266" s="58">
        <v>5.81</v>
      </c>
      <c r="J266" s="53">
        <f>SQRT((H266*H266)+(I266*I266))</f>
        <v>9.7983774166950717</v>
      </c>
      <c r="K266" s="215">
        <f>((E266/H266)+(F266/I266))/2</f>
        <v>466.63481737923996</v>
      </c>
      <c r="L266" s="223">
        <f>E266/360</f>
        <v>10.133333333333333</v>
      </c>
      <c r="M266" s="250">
        <f>F266/360</f>
        <v>7.6</v>
      </c>
      <c r="N266" s="261">
        <f>25.4*L266/H266</f>
        <v>32.621884241656105</v>
      </c>
      <c r="O266" s="250">
        <f>25.4*(L266/H266)*(5/8)</f>
        <v>20.388677651035067</v>
      </c>
      <c r="P266" s="186">
        <f>254/H266</f>
        <v>32.192648922686949</v>
      </c>
      <c r="Q266" s="202">
        <f>(1/5)/0.001353831438675/N266</f>
        <v>4.5285207108767764</v>
      </c>
      <c r="R266" s="255">
        <f>(1/8)/0.001353831438675/O266</f>
        <v>4.5285207108767755</v>
      </c>
      <c r="S266" s="177">
        <f>(1/5)/0.001353831438675/(254/H266)</f>
        <v>4.5889009870217992</v>
      </c>
      <c r="T266" s="231">
        <f>((J266^2/(Q266*(1/5/N266)))+J266)/308.4/2</f>
        <v>5.6223190102168088</v>
      </c>
      <c r="U266" s="207">
        <f>(E266*0.7)/254/2</f>
        <v>5.0267716535433067</v>
      </c>
      <c r="V266" s="177">
        <f>U266*10/14</f>
        <v>3.590551181102362</v>
      </c>
      <c r="W266" s="177">
        <f>U266/2</f>
        <v>2.5133858267716533</v>
      </c>
      <c r="X266" s="210">
        <f>((SQRT($L266^2*$M266^2)/$N$396)+($Q266/$Q$396))*(100/72.5)</f>
        <v>7.2529371484546745</v>
      </c>
      <c r="Y266" s="186">
        <f>(($Q266/$Q$396)-($T266/$T$396))*(100/2.6125)</f>
        <v>1.4747543635854914</v>
      </c>
      <c r="Z266" s="53">
        <f>((SQRT($L266^2*$M266^2)/$N$396)-($T266/$T$396))*(100/63.923)</f>
        <v>6.6051080153066444</v>
      </c>
      <c r="AA266" s="53">
        <f>((SQRT($L266^2*$M266^2)/$N$396)+($Q266/$Q$396)-($T266/$T$396))*(100/64.8571)</f>
        <v>7.3385108083793256</v>
      </c>
      <c r="AB266" s="53">
        <f>((2*SQRT($L266^2*$M266^2)/$N$396)+($Q266/$Q$396)-($T266/$T$396))*(100/136.423)</f>
        <v>6.9493872948506521</v>
      </c>
      <c r="AD266" s="39"/>
    </row>
    <row r="267" spans="2:30" ht="12.75" customHeight="1" x14ac:dyDescent="0.3">
      <c r="B267" s="48" t="s">
        <v>21</v>
      </c>
      <c r="C267" s="56" t="s">
        <v>388</v>
      </c>
      <c r="D267" s="49">
        <v>440</v>
      </c>
      <c r="E267" s="50">
        <v>3648</v>
      </c>
      <c r="F267" s="57">
        <v>2736</v>
      </c>
      <c r="G267" s="53">
        <f>E267*F267/1000000</f>
        <v>9.9809280000000005</v>
      </c>
      <c r="H267" s="52">
        <v>7.6</v>
      </c>
      <c r="I267" s="58">
        <v>5.7</v>
      </c>
      <c r="J267" s="53">
        <f>SQRT((H267*H267)+(I267*I267))</f>
        <v>9.5</v>
      </c>
      <c r="K267" s="215">
        <f>((E267/H267)+(F267/I267))/2</f>
        <v>480</v>
      </c>
      <c r="L267" s="223">
        <f>E267/360</f>
        <v>10.133333333333333</v>
      </c>
      <c r="M267" s="250">
        <f>F267/360</f>
        <v>7.6</v>
      </c>
      <c r="N267" s="261">
        <f>25.4*L267/H267</f>
        <v>33.866666666666667</v>
      </c>
      <c r="O267" s="250">
        <f>25.4*(L267/H267)*(5/8)</f>
        <v>21.166666666666664</v>
      </c>
      <c r="P267" s="186">
        <f>254/H267</f>
        <v>33.421052631578952</v>
      </c>
      <c r="Q267" s="202">
        <f>(1/5)/0.001353831438675/N267</f>
        <v>4.3620731815796576</v>
      </c>
      <c r="R267" s="255">
        <f>(1/8)/0.001353831438675/O267</f>
        <v>4.3620731815796576</v>
      </c>
      <c r="S267" s="177">
        <f>(1/5)/0.001353831438675/(254/H267)</f>
        <v>4.4202341573340522</v>
      </c>
      <c r="T267" s="231">
        <f>((J267^2/(Q267*(1/5/N267)))+J267)/308.4/2</f>
        <v>5.6954546520063811</v>
      </c>
      <c r="U267" s="207">
        <f>(E267*0.7)/254/2</f>
        <v>5.0267716535433067</v>
      </c>
      <c r="V267" s="177">
        <f>U267*10/14</f>
        <v>3.590551181102362</v>
      </c>
      <c r="W267" s="177">
        <f>U267/2</f>
        <v>2.5133858267716533</v>
      </c>
      <c r="X267" s="210">
        <f>((SQRT($L267^2*$M267^2)/$N$396)+($Q267/$Q$396))*(100/72.5)</f>
        <v>7.2256944565977959</v>
      </c>
      <c r="Y267" s="186">
        <f>(($Q267/$Q$396)-($T267/$T$396))*(100/2.6125)</f>
        <v>0.4703588853522796</v>
      </c>
      <c r="Z267" s="53">
        <f>((SQRT($L267^2*$M267^2)/$N$396)-($T267/$T$396))*(100/63.923)</f>
        <v>6.5949569268524009</v>
      </c>
      <c r="AA267" s="53">
        <f>((SQRT($L267^2*$M267^2)/$N$396)+($Q267/$Q$396)-($T267/$T$396))*(100/64.8571)</f>
        <v>7.2980528910983455</v>
      </c>
      <c r="AB267" s="53">
        <f>((2*SQRT($L267^2*$M267^2)/$N$396)+($Q267/$Q$396)-($T267/$T$396))*(100/136.423)</f>
        <v>6.9301531247555488</v>
      </c>
      <c r="AD267" s="39"/>
    </row>
    <row r="268" spans="2:30" ht="12.75" customHeight="1" x14ac:dyDescent="0.3">
      <c r="B268" s="48" t="s">
        <v>14</v>
      </c>
      <c r="C268" s="56" t="s">
        <v>403</v>
      </c>
      <c r="D268" s="49">
        <v>499</v>
      </c>
      <c r="E268" s="50">
        <v>3648</v>
      </c>
      <c r="F268" s="57">
        <v>2736</v>
      </c>
      <c r="G268" s="53">
        <f>E268*F268/1000000</f>
        <v>9.9809280000000005</v>
      </c>
      <c r="H268" s="52">
        <v>7.6</v>
      </c>
      <c r="I268" s="58">
        <v>5.7</v>
      </c>
      <c r="J268" s="53">
        <f>SQRT((H268*H268)+(I268*I268))</f>
        <v>9.5</v>
      </c>
      <c r="K268" s="215">
        <f>((E268/H268)+(F268/I268))/2</f>
        <v>480</v>
      </c>
      <c r="L268" s="223">
        <f>E268/360</f>
        <v>10.133333333333333</v>
      </c>
      <c r="M268" s="250">
        <f>F268/360</f>
        <v>7.6</v>
      </c>
      <c r="N268" s="261">
        <f>25.4*L268/H268</f>
        <v>33.866666666666667</v>
      </c>
      <c r="O268" s="250">
        <f>25.4*(L268/H268)*(5/8)</f>
        <v>21.166666666666664</v>
      </c>
      <c r="P268" s="186">
        <f>254/H268</f>
        <v>33.421052631578952</v>
      </c>
      <c r="Q268" s="202">
        <f>(1/5)/0.001353831438675/N268</f>
        <v>4.3620731815796576</v>
      </c>
      <c r="R268" s="255">
        <f>(1/8)/0.001353831438675/O268</f>
        <v>4.3620731815796576</v>
      </c>
      <c r="S268" s="177">
        <f>(1/5)/0.001353831438675/(254/H268)</f>
        <v>4.4202341573340522</v>
      </c>
      <c r="T268" s="231">
        <f>((J268^2/(Q268*(1/5/N268)))+J268)/308.4/2</f>
        <v>5.6954546520063811</v>
      </c>
      <c r="U268" s="207">
        <f>(E268*0.7)/254/2</f>
        <v>5.0267716535433067</v>
      </c>
      <c r="V268" s="177">
        <f>U268*10/14</f>
        <v>3.590551181102362</v>
      </c>
      <c r="W268" s="177">
        <f>U268/2</f>
        <v>2.5133858267716533</v>
      </c>
      <c r="X268" s="210">
        <f>((SQRT($L268^2*$M268^2)/$N$396)+($Q268/$Q$396))*(100/72.5)</f>
        <v>7.2256944565977959</v>
      </c>
      <c r="Y268" s="186">
        <f>(($Q268/$Q$396)-($T268/$T$396))*(100/2.6125)</f>
        <v>0.4703588853522796</v>
      </c>
      <c r="Z268" s="53">
        <f>((SQRT($L268^2*$M268^2)/$N$396)-($T268/$T$396))*(100/63.923)</f>
        <v>6.5949569268524009</v>
      </c>
      <c r="AA268" s="53">
        <f>((SQRT($L268^2*$M268^2)/$N$396)+($Q268/$Q$396)-($T268/$T$396))*(100/64.8571)</f>
        <v>7.2980528910983455</v>
      </c>
      <c r="AB268" s="53">
        <f>((2*SQRT($L268^2*$M268^2)/$N$396)+($Q268/$Q$396)-($T268/$T$396))*(100/136.423)</f>
        <v>6.9301531247555488</v>
      </c>
      <c r="AD268" s="39"/>
    </row>
    <row r="269" spans="2:30" ht="12.75" customHeight="1" x14ac:dyDescent="0.3">
      <c r="B269" s="48" t="s">
        <v>145</v>
      </c>
      <c r="C269" s="56" t="s">
        <v>412</v>
      </c>
      <c r="D269" s="49">
        <v>599</v>
      </c>
      <c r="E269" s="50">
        <v>3648</v>
      </c>
      <c r="F269" s="57">
        <v>2736</v>
      </c>
      <c r="G269" s="53">
        <f>E269*F269/1000000</f>
        <v>9.9809280000000005</v>
      </c>
      <c r="H269" s="52">
        <v>7.6</v>
      </c>
      <c r="I269" s="58">
        <v>5.7</v>
      </c>
      <c r="J269" s="53">
        <f>SQRT((H269*H269)+(I269*I269))</f>
        <v>9.5</v>
      </c>
      <c r="K269" s="215">
        <f>((E269/H269)+(F269/I269))/2</f>
        <v>480</v>
      </c>
      <c r="L269" s="223">
        <f>E269/360</f>
        <v>10.133333333333333</v>
      </c>
      <c r="M269" s="250">
        <f>F269/360</f>
        <v>7.6</v>
      </c>
      <c r="N269" s="261">
        <f>25.4*L269/H269</f>
        <v>33.866666666666667</v>
      </c>
      <c r="O269" s="250">
        <f>25.4*(L269/H269)*(5/8)</f>
        <v>21.166666666666664</v>
      </c>
      <c r="P269" s="186">
        <f>254/H269</f>
        <v>33.421052631578952</v>
      </c>
      <c r="Q269" s="202">
        <f>(1/5)/0.001353831438675/N269</f>
        <v>4.3620731815796576</v>
      </c>
      <c r="R269" s="255">
        <f>(1/8)/0.001353831438675/O269</f>
        <v>4.3620731815796576</v>
      </c>
      <c r="S269" s="177">
        <f>(1/5)/0.001353831438675/(254/H269)</f>
        <v>4.4202341573340522</v>
      </c>
      <c r="T269" s="231">
        <f>((J269^2/(Q269*(1/5/N269)))+J269)/308.4/2</f>
        <v>5.6954546520063811</v>
      </c>
      <c r="U269" s="207">
        <f>(E269*0.7)/254/2</f>
        <v>5.0267716535433067</v>
      </c>
      <c r="V269" s="177">
        <f>U269*10/14</f>
        <v>3.590551181102362</v>
      </c>
      <c r="W269" s="177">
        <f>U269/2</f>
        <v>2.5133858267716533</v>
      </c>
      <c r="X269" s="210">
        <f>((SQRT($L269^2*$M269^2)/$N$396)+($Q269/$Q$396))*(100/72.5)</f>
        <v>7.2256944565977959</v>
      </c>
      <c r="Y269" s="186">
        <f>(($Q269/$Q$396)-($T269/$T$396))*(100/2.6125)</f>
        <v>0.4703588853522796</v>
      </c>
      <c r="Z269" s="53">
        <f>((SQRT($L269^2*$M269^2)/$N$396)-($T269/$T$396))*(100/63.923)</f>
        <v>6.5949569268524009</v>
      </c>
      <c r="AA269" s="53">
        <f>((SQRT($L269^2*$M269^2)/$N$396)+($Q269/$Q$396)-($T269/$T$396))*(100/64.8571)</f>
        <v>7.2980528910983455</v>
      </c>
      <c r="AB269" s="53">
        <f>((2*SQRT($L269^2*$M269^2)/$N$396)+($Q269/$Q$396)-($T269/$T$396))*(100/136.423)</f>
        <v>6.9301531247555488</v>
      </c>
      <c r="AD269" s="39"/>
    </row>
    <row r="270" spans="2:30" ht="12.75" customHeight="1" x14ac:dyDescent="0.3">
      <c r="B270" s="48" t="s">
        <v>145</v>
      </c>
      <c r="C270" s="56" t="s">
        <v>379</v>
      </c>
      <c r="D270" s="49">
        <v>350</v>
      </c>
      <c r="E270" s="50">
        <v>3648</v>
      </c>
      <c r="F270" s="57">
        <v>2736</v>
      </c>
      <c r="G270" s="53">
        <f>E270*F270/1000000</f>
        <v>9.9809280000000005</v>
      </c>
      <c r="H270" s="52">
        <v>7.6</v>
      </c>
      <c r="I270" s="58">
        <v>5.7</v>
      </c>
      <c r="J270" s="53">
        <f>SQRT((H270*H270)+(I270*I270))</f>
        <v>9.5</v>
      </c>
      <c r="K270" s="215">
        <f>((E270/H270)+(F270/I270))/2</f>
        <v>480</v>
      </c>
      <c r="L270" s="223">
        <f>E270/360</f>
        <v>10.133333333333333</v>
      </c>
      <c r="M270" s="250">
        <f>F270/360</f>
        <v>7.6</v>
      </c>
      <c r="N270" s="261">
        <f>25.4*L270/H270</f>
        <v>33.866666666666667</v>
      </c>
      <c r="O270" s="250">
        <f>25.4*(L270/H270)*(5/8)</f>
        <v>21.166666666666664</v>
      </c>
      <c r="P270" s="186">
        <f>254/H270</f>
        <v>33.421052631578952</v>
      </c>
      <c r="Q270" s="202">
        <f>(1/5)/0.001353831438675/N270</f>
        <v>4.3620731815796576</v>
      </c>
      <c r="R270" s="255">
        <f>(1/8)/0.001353831438675/O270</f>
        <v>4.3620731815796576</v>
      </c>
      <c r="S270" s="177">
        <f>(1/5)/0.001353831438675/(254/H270)</f>
        <v>4.4202341573340522</v>
      </c>
      <c r="T270" s="231">
        <f>((J270^2/(Q270*(1/5/N270)))+J270)/308.4/2</f>
        <v>5.6954546520063811</v>
      </c>
      <c r="U270" s="207">
        <f>(E270*0.7)/254/2</f>
        <v>5.0267716535433067</v>
      </c>
      <c r="V270" s="177">
        <f>U270*10/14</f>
        <v>3.590551181102362</v>
      </c>
      <c r="W270" s="177">
        <f>U270/2</f>
        <v>2.5133858267716533</v>
      </c>
      <c r="X270" s="210">
        <f>((SQRT($L270^2*$M270^2)/$N$396)+($Q270/$Q$396))*(100/72.5)</f>
        <v>7.2256944565977959</v>
      </c>
      <c r="Y270" s="186">
        <f>(($Q270/$Q$396)-($T270/$T$396))*(100/2.6125)</f>
        <v>0.4703588853522796</v>
      </c>
      <c r="Z270" s="53">
        <f>((SQRT($L270^2*$M270^2)/$N$396)-($T270/$T$396))*(100/63.923)</f>
        <v>6.5949569268524009</v>
      </c>
      <c r="AA270" s="53">
        <f>((SQRT($L270^2*$M270^2)/$N$396)+($Q270/$Q$396)-($T270/$T$396))*(100/64.8571)</f>
        <v>7.2980528910983455</v>
      </c>
      <c r="AB270" s="53">
        <f>((2*SQRT($L270^2*$M270^2)/$N$396)+($Q270/$Q$396)-($T270/$T$396))*(100/136.423)</f>
        <v>6.9301531247555488</v>
      </c>
      <c r="AD270" s="39"/>
    </row>
    <row r="271" spans="2:30" ht="12.75" customHeight="1" x14ac:dyDescent="0.3">
      <c r="B271" s="48" t="s">
        <v>263</v>
      </c>
      <c r="C271" s="56" t="s">
        <v>374</v>
      </c>
      <c r="D271" s="49">
        <v>350</v>
      </c>
      <c r="E271" s="50">
        <v>3648</v>
      </c>
      <c r="F271" s="57">
        <v>2736</v>
      </c>
      <c r="G271" s="53">
        <f>E271*F271/1000000</f>
        <v>9.9809280000000005</v>
      </c>
      <c r="H271" s="52">
        <v>7.6</v>
      </c>
      <c r="I271" s="58">
        <v>5.7</v>
      </c>
      <c r="J271" s="53">
        <f>SQRT((H271*H271)+(I271*I271))</f>
        <v>9.5</v>
      </c>
      <c r="K271" s="215">
        <f>((E271/H271)+(F271/I271))/2</f>
        <v>480</v>
      </c>
      <c r="L271" s="223">
        <f>E271/360</f>
        <v>10.133333333333333</v>
      </c>
      <c r="M271" s="250">
        <f>F271/360</f>
        <v>7.6</v>
      </c>
      <c r="N271" s="261">
        <f>25.4*L271/H271</f>
        <v>33.866666666666667</v>
      </c>
      <c r="O271" s="250">
        <f>25.4*(L271/H271)*(5/8)</f>
        <v>21.166666666666664</v>
      </c>
      <c r="P271" s="186">
        <f>254/H271</f>
        <v>33.421052631578952</v>
      </c>
      <c r="Q271" s="202">
        <f>(1/5)/0.001353831438675/N271</f>
        <v>4.3620731815796576</v>
      </c>
      <c r="R271" s="255">
        <f>(1/8)/0.001353831438675/O271</f>
        <v>4.3620731815796576</v>
      </c>
      <c r="S271" s="177">
        <f>(1/5)/0.001353831438675/(254/H271)</f>
        <v>4.4202341573340522</v>
      </c>
      <c r="T271" s="231">
        <f>((J271^2/(Q271*(1/5/N271)))+J271)/308.4/2</f>
        <v>5.6954546520063811</v>
      </c>
      <c r="U271" s="207">
        <f>(E271*0.7)/254/2</f>
        <v>5.0267716535433067</v>
      </c>
      <c r="V271" s="177">
        <f>U271*10/14</f>
        <v>3.590551181102362</v>
      </c>
      <c r="W271" s="177">
        <f>U271/2</f>
        <v>2.5133858267716533</v>
      </c>
      <c r="X271" s="210">
        <f>((SQRT($L271^2*$M271^2)/$N$396)+($Q271/$Q$396))*(100/72.5)</f>
        <v>7.2256944565977959</v>
      </c>
      <c r="Y271" s="186">
        <f>(($Q271/$Q$396)-($T271/$T$396))*(100/2.6125)</f>
        <v>0.4703588853522796</v>
      </c>
      <c r="Z271" s="53">
        <f>((SQRT($L271^2*$M271^2)/$N$396)-($T271/$T$396))*(100/63.923)</f>
        <v>6.5949569268524009</v>
      </c>
      <c r="AA271" s="53">
        <f>((SQRT($L271^2*$M271^2)/$N$396)+($Q271/$Q$396)-($T271/$T$396))*(100/64.8571)</f>
        <v>7.2980528910983455</v>
      </c>
      <c r="AB271" s="53">
        <f>((2*SQRT($L271^2*$M271^2)/$N$396)+($Q271/$Q$396)-($T271/$T$396))*(100/136.423)</f>
        <v>6.9301531247555488</v>
      </c>
      <c r="AD271" s="39"/>
    </row>
    <row r="272" spans="2:30" ht="12.75" customHeight="1" x14ac:dyDescent="0.3">
      <c r="B272" s="48" t="s">
        <v>145</v>
      </c>
      <c r="C272" s="56" t="s">
        <v>277</v>
      </c>
      <c r="D272" s="49">
        <v>599</v>
      </c>
      <c r="E272" s="50">
        <v>3648</v>
      </c>
      <c r="F272" s="57">
        <v>2736</v>
      </c>
      <c r="G272" s="53">
        <f>E272*F272/1000000</f>
        <v>9.9809280000000005</v>
      </c>
      <c r="H272" s="52">
        <v>7.5609999999999999</v>
      </c>
      <c r="I272" s="58">
        <v>5.6710000000000003</v>
      </c>
      <c r="J272" s="53">
        <f>SQRT((H272*H272)+(I272*I272))</f>
        <v>9.4514000021160882</v>
      </c>
      <c r="K272" s="215">
        <f>((E272/H272)+(F272/I272))/2</f>
        <v>482.46522826359944</v>
      </c>
      <c r="L272" s="223">
        <f>E272/360</f>
        <v>10.133333333333333</v>
      </c>
      <c r="M272" s="250">
        <f>F272/360</f>
        <v>7.6</v>
      </c>
      <c r="N272" s="261">
        <f>25.4*L272/H272</f>
        <v>34.041352554776701</v>
      </c>
      <c r="O272" s="250">
        <f>25.4*(L272/H272)*(5/8)</f>
        <v>21.275845346735437</v>
      </c>
      <c r="P272" s="186">
        <f>254/H272</f>
        <v>33.593440021161221</v>
      </c>
      <c r="Q272" s="202">
        <f>(1/5)/0.001353831438675/N272</f>
        <v>4.339688858674184</v>
      </c>
      <c r="R272" s="255">
        <f>(1/8)/0.001353831438675/O272</f>
        <v>4.3396888586741831</v>
      </c>
      <c r="S272" s="177">
        <f>(1/5)/0.001353831438675/(254/H272)</f>
        <v>4.3975513767898393</v>
      </c>
      <c r="T272" s="231">
        <f>((J272^2/(Q272*(1/5/N272)))+J272)/308.4/2</f>
        <v>5.695556157490568</v>
      </c>
      <c r="U272" s="207">
        <f>(E272*0.7)/254/2</f>
        <v>5.0267716535433067</v>
      </c>
      <c r="V272" s="177">
        <f>U272*10/14</f>
        <v>3.590551181102362</v>
      </c>
      <c r="W272" s="177">
        <f>U272/2</f>
        <v>2.5133858267716533</v>
      </c>
      <c r="X272" s="210">
        <f>((SQRT($L272^2*$M272^2)/$N$396)+($Q272/$Q$396))*(100/72.5)</f>
        <v>7.2220307842446303</v>
      </c>
      <c r="Y272" s="186">
        <f>(($Q272/$Q$396)-($T272/$T$396))*(100/2.6125)</f>
        <v>0.36834286928611171</v>
      </c>
      <c r="Z272" s="53">
        <f>((SQRT($L272^2*$M272^2)/$N$396)-($T272/$T$396))*(100/63.923)</f>
        <v>6.5949428380835959</v>
      </c>
      <c r="AA272" s="53">
        <f>((SQRT($L272^2*$M272^2)/$N$396)+($Q272/$Q$396)-($T272/$T$396))*(100/64.8571)</f>
        <v>7.2939435978679539</v>
      </c>
      <c r="AB272" s="53">
        <f>((2*SQRT($L272^2*$M272^2)/$N$396)+($Q272/$Q$396)-($T272/$T$396))*(100/136.423)</f>
        <v>6.9281995183843872</v>
      </c>
      <c r="AD272" s="39"/>
    </row>
    <row r="273" spans="2:30" ht="12.75" customHeight="1" x14ac:dyDescent="0.3">
      <c r="B273" s="48" t="s">
        <v>80</v>
      </c>
      <c r="C273" s="56" t="s">
        <v>251</v>
      </c>
      <c r="D273" s="49">
        <v>279.99</v>
      </c>
      <c r="E273" s="50">
        <v>3648</v>
      </c>
      <c r="F273" s="57">
        <v>2736</v>
      </c>
      <c r="G273" s="53">
        <f>E273*F273/1000000</f>
        <v>9.9809280000000005</v>
      </c>
      <c r="H273" s="52">
        <v>7.56</v>
      </c>
      <c r="I273" s="58">
        <v>5.67</v>
      </c>
      <c r="J273" s="53">
        <f>SQRT((H273*H273)+(I273*I273))</f>
        <v>9.4499999999999993</v>
      </c>
      <c r="K273" s="215">
        <f>((E273/H273)+(F273/I273))/2</f>
        <v>482.53968253968253</v>
      </c>
      <c r="L273" s="223">
        <f>E273/360</f>
        <v>10.133333333333333</v>
      </c>
      <c r="M273" s="250">
        <f>F273/360</f>
        <v>7.6</v>
      </c>
      <c r="N273" s="261">
        <f>25.4*L273/H273</f>
        <v>34.045855379188716</v>
      </c>
      <c r="O273" s="250">
        <f>25.4*(L273/H273)*(5/8)</f>
        <v>21.278659611992943</v>
      </c>
      <c r="P273" s="186">
        <f>254/H273</f>
        <v>33.597883597883602</v>
      </c>
      <c r="Q273" s="202">
        <f>(1/5)/0.001353831438675/N273</f>
        <v>4.3391149016766066</v>
      </c>
      <c r="R273" s="255">
        <f>(1/8)/0.001353831438675/O273</f>
        <v>4.3391149016766066</v>
      </c>
      <c r="S273" s="177">
        <f>(1/5)/0.001353831438675/(254/H273)</f>
        <v>4.396969767032294</v>
      </c>
      <c r="T273" s="231">
        <f>((J273^2/(Q273*(1/5/N273)))+J273)/308.4/2</f>
        <v>5.6953735884525534</v>
      </c>
      <c r="U273" s="207">
        <f>(E273*0.7)/254/2</f>
        <v>5.0267716535433067</v>
      </c>
      <c r="V273" s="177">
        <f>U273*10/14</f>
        <v>3.590551181102362</v>
      </c>
      <c r="W273" s="177">
        <f>U273/2</f>
        <v>2.5133858267716533</v>
      </c>
      <c r="X273" s="210">
        <f>((SQRT($L273^2*$M273^2)/$N$396)+($Q273/$Q$396))*(100/72.5)</f>
        <v>7.2219368439278817</v>
      </c>
      <c r="Y273" s="186">
        <f>(($Q273/$Q$396)-($T273/$T$396))*(100/2.6125)</f>
        <v>0.36635594142721106</v>
      </c>
      <c r="Z273" s="53">
        <f>((SQRT($L273^2*$M273^2)/$N$396)-($T273/$T$396))*(100/63.923)</f>
        <v>6.5949681783200189</v>
      </c>
      <c r="AA273" s="53">
        <f>((SQRT($L273^2*$M273^2)/$N$396)+($Q273/$Q$396)-($T273/$T$396))*(100/64.8571)</f>
        <v>7.293863562697843</v>
      </c>
      <c r="AB273" s="53">
        <f>((2*SQRT($L273^2*$M273^2)/$N$396)+($Q273/$Q$396)-($T273/$T$396))*(100/136.423)</f>
        <v>6.9281614687224451</v>
      </c>
      <c r="AD273" s="39"/>
    </row>
    <row r="274" spans="2:30" ht="12.75" customHeight="1" x14ac:dyDescent="0.3">
      <c r="B274" s="48" t="s">
        <v>30</v>
      </c>
      <c r="C274" s="56" t="s">
        <v>475</v>
      </c>
      <c r="D274" s="49">
        <v>499</v>
      </c>
      <c r="E274" s="50">
        <v>3648</v>
      </c>
      <c r="F274" s="57">
        <v>2736</v>
      </c>
      <c r="G274" s="53">
        <f>E274*F274/1000000</f>
        <v>9.9809280000000005</v>
      </c>
      <c r="H274" s="52">
        <v>7.44</v>
      </c>
      <c r="I274" s="58">
        <v>5.58</v>
      </c>
      <c r="J274" s="53">
        <f>SQRT((H274*H274)+(I274*I274))</f>
        <v>9.3000000000000007</v>
      </c>
      <c r="K274" s="215">
        <f>((E274/H274)+(F274/I274))/2</f>
        <v>490.32258064516128</v>
      </c>
      <c r="L274" s="223">
        <f>E274/360</f>
        <v>10.133333333333333</v>
      </c>
      <c r="M274" s="250">
        <f>F274/360</f>
        <v>7.6</v>
      </c>
      <c r="N274" s="261">
        <f>25.4*L274/H274</f>
        <v>34.594982078853043</v>
      </c>
      <c r="O274" s="250">
        <f>25.4*(L274/H274)*(5/8)</f>
        <v>21.621863799283151</v>
      </c>
      <c r="P274" s="186">
        <f>254/H274</f>
        <v>34.13978494623656</v>
      </c>
      <c r="Q274" s="202">
        <f>(1/5)/0.001353831438675/N274</f>
        <v>4.2702400619674545</v>
      </c>
      <c r="R274" s="255">
        <f>(1/8)/0.001353831438675/O274</f>
        <v>4.2702400619674545</v>
      </c>
      <c r="S274" s="177">
        <f>(1/5)/0.001353831438675/(254/H274)</f>
        <v>4.3271765961270203</v>
      </c>
      <c r="T274" s="231">
        <f>((J274^2/(Q274*(1/5/N274)))+J274)/308.4/2</f>
        <v>5.6951303977910763</v>
      </c>
      <c r="U274" s="207">
        <f>(E274*0.7)/254/2</f>
        <v>5.0267716535433067</v>
      </c>
      <c r="V274" s="177">
        <f>U274*10/14</f>
        <v>3.590551181102362</v>
      </c>
      <c r="W274" s="177">
        <f>U274/2</f>
        <v>2.5133858267716533</v>
      </c>
      <c r="X274" s="210">
        <f>((SQRT($L274^2*$M274^2)/$N$396)+($Q274/$Q$396))*(100/72.5)</f>
        <v>7.2106640059181402</v>
      </c>
      <c r="Y274" s="186">
        <f>(($Q274/$Q$396)-($T274/$T$396))*(100/2.6125)</f>
        <v>5.4347109651996989E-2</v>
      </c>
      <c r="Z274" s="53">
        <f>((SQRT($L274^2*$M274^2)/$N$396)-($T274/$T$396))*(100/63.923)</f>
        <v>6.5950019327228722</v>
      </c>
      <c r="AA274" s="53">
        <f>((SQRT($L274^2*$M274^2)/$N$396)+($Q274/$Q$396)-($T274/$T$396))*(100/64.8571)</f>
        <v>7.2812955774963344</v>
      </c>
      <c r="AB274" s="53">
        <f>((2*SQRT($L274^2*$M274^2)/$N$396)+($Q274/$Q$396)-($T274/$T$396))*(100/136.423)</f>
        <v>6.9221865006231287</v>
      </c>
      <c r="AD274" s="39"/>
    </row>
    <row r="275" spans="2:30" ht="12.75" customHeight="1" x14ac:dyDescent="0.3">
      <c r="B275" s="48" t="s">
        <v>21</v>
      </c>
      <c r="C275" s="56" t="s">
        <v>408</v>
      </c>
      <c r="D275" s="49">
        <v>499</v>
      </c>
      <c r="E275" s="50">
        <v>3648</v>
      </c>
      <c r="F275" s="57">
        <v>2736</v>
      </c>
      <c r="G275" s="53">
        <f>E275*F275/1000000</f>
        <v>9.9809280000000005</v>
      </c>
      <c r="H275" s="52">
        <v>7.44</v>
      </c>
      <c r="I275" s="58">
        <v>5.58</v>
      </c>
      <c r="J275" s="53">
        <f>SQRT((H275*H275)+(I275*I275))</f>
        <v>9.3000000000000007</v>
      </c>
      <c r="K275" s="215">
        <f>((E275/H275)+(F275/I275))/2</f>
        <v>490.32258064516128</v>
      </c>
      <c r="L275" s="223">
        <f>E275/360</f>
        <v>10.133333333333333</v>
      </c>
      <c r="M275" s="250">
        <f>F275/360</f>
        <v>7.6</v>
      </c>
      <c r="N275" s="261">
        <f>25.4*L275/H275</f>
        <v>34.594982078853043</v>
      </c>
      <c r="O275" s="250">
        <f>25.4*(L275/H275)*(5/8)</f>
        <v>21.621863799283151</v>
      </c>
      <c r="P275" s="186">
        <f>254/H275</f>
        <v>34.13978494623656</v>
      </c>
      <c r="Q275" s="202">
        <f>(1/5)/0.001353831438675/N275</f>
        <v>4.2702400619674545</v>
      </c>
      <c r="R275" s="255">
        <f>(1/8)/0.001353831438675/O275</f>
        <v>4.2702400619674545</v>
      </c>
      <c r="S275" s="177">
        <f>(1/5)/0.001353831438675/(254/H275)</f>
        <v>4.3271765961270203</v>
      </c>
      <c r="T275" s="231">
        <f>((J275^2/(Q275*(1/5/N275)))+J275)/308.4/2</f>
        <v>5.6951303977910763</v>
      </c>
      <c r="U275" s="207">
        <f>(E275*0.7)/254/2</f>
        <v>5.0267716535433067</v>
      </c>
      <c r="V275" s="177">
        <f>U275*10/14</f>
        <v>3.590551181102362</v>
      </c>
      <c r="W275" s="177">
        <f>U275/2</f>
        <v>2.5133858267716533</v>
      </c>
      <c r="X275" s="210">
        <f>((SQRT($L275^2*$M275^2)/$N$396)+($Q275/$Q$396))*(100/72.5)</f>
        <v>7.2106640059181402</v>
      </c>
      <c r="Y275" s="186">
        <f>(($Q275/$Q$396)-($T275/$T$396))*(100/2.6125)</f>
        <v>5.4347109651996989E-2</v>
      </c>
      <c r="Z275" s="53">
        <f>((SQRT($L275^2*$M275^2)/$N$396)-($T275/$T$396))*(100/63.923)</f>
        <v>6.5950019327228722</v>
      </c>
      <c r="AA275" s="53">
        <f>((SQRT($L275^2*$M275^2)/$N$396)+($Q275/$Q$396)-($T275/$T$396))*(100/64.8571)</f>
        <v>7.2812955774963344</v>
      </c>
      <c r="AB275" s="53">
        <f>((2*SQRT($L275^2*$M275^2)/$N$396)+($Q275/$Q$396)-($T275/$T$396))*(100/136.423)</f>
        <v>6.9221865006231287</v>
      </c>
      <c r="AD275" s="39"/>
    </row>
    <row r="276" spans="2:30" ht="12.75" customHeight="1" x14ac:dyDescent="0.3">
      <c r="B276" s="48" t="s">
        <v>30</v>
      </c>
      <c r="C276" s="56" t="s">
        <v>275</v>
      </c>
      <c r="D276" s="49">
        <v>385</v>
      </c>
      <c r="E276" s="50">
        <v>4224</v>
      </c>
      <c r="F276" s="57">
        <v>2376</v>
      </c>
      <c r="G276" s="53">
        <f>E276*F276/1000000</f>
        <v>10.036224000000001</v>
      </c>
      <c r="H276" s="52">
        <v>7.9619999999999997</v>
      </c>
      <c r="I276" s="58">
        <v>5.9710000000000001</v>
      </c>
      <c r="J276" s="53">
        <f>SQRT((H276*H276)+(I276*I276))</f>
        <v>9.9522000080384228</v>
      </c>
      <c r="K276" s="215">
        <f>((E276/H276)+(F276/I276))/2</f>
        <v>464.22163289357491</v>
      </c>
      <c r="L276" s="223">
        <f>E276/360</f>
        <v>11.733333333333333</v>
      </c>
      <c r="M276" s="250">
        <f>F276/360</f>
        <v>6.6</v>
      </c>
      <c r="N276" s="261">
        <f>25.4*L276/H276</f>
        <v>37.431131206564515</v>
      </c>
      <c r="O276" s="250">
        <f>25.4*(L276/H276)*(5/8)</f>
        <v>23.394457004102822</v>
      </c>
      <c r="P276" s="186">
        <f>254/H276</f>
        <v>31.90153227832203</v>
      </c>
      <c r="Q276" s="202">
        <f>(1/5)/0.001353831438675/N276</f>
        <v>3.9466848490610493</v>
      </c>
      <c r="R276" s="255">
        <f>(1/8)/0.001353831438675/O276</f>
        <v>3.9466848490610489</v>
      </c>
      <c r="S276" s="177">
        <f>(1/5)/0.001353831438675/(254/H276)</f>
        <v>4.6307768895649648</v>
      </c>
      <c r="T276" s="231">
        <f>((J276^2/(Q276*(1/5/N276)))+J276)/308.4/2</f>
        <v>7.631037480301023</v>
      </c>
      <c r="U276" s="207">
        <f>(E276*0.7)/254/2</f>
        <v>5.8204724409448811</v>
      </c>
      <c r="V276" s="177">
        <f>U276*10/14</f>
        <v>4.1574803149606296</v>
      </c>
      <c r="W276" s="177">
        <f>U276/2</f>
        <v>2.9102362204724406</v>
      </c>
      <c r="X276" s="210">
        <f>((SQRT($L276^2*$M276^2)/$N$396)+($Q276/$Q$396))*(100/72.5)</f>
        <v>7.1937834538369279</v>
      </c>
      <c r="Y276" s="186">
        <f>(($Q276/$Q$396)-($T276/$T$396))*(100/2.6125)</f>
        <v>-7.989858489708225</v>
      </c>
      <c r="Z276" s="53">
        <f>((SQRT($L276^2*$M276^2)/$N$396)-($T276/$T$396))*(100/63.923)</f>
        <v>6.3672184594330918</v>
      </c>
      <c r="AA276" s="53">
        <f>((SQRT($L276^2*$M276^2)/$N$396)+($Q276/$Q$396)-($T276/$T$396))*(100/64.8571)</f>
        <v>6.9975954882438156</v>
      </c>
      <c r="AB276" s="53">
        <f>((2*SQRT($L276^2*$M276^2)/$N$396)+($Q276/$Q$396)-($T276/$T$396))*(100/136.423)</f>
        <v>6.8064842877338769</v>
      </c>
      <c r="AD276" s="39"/>
    </row>
    <row r="277" spans="2:30" ht="12.75" customHeight="1" x14ac:dyDescent="0.3">
      <c r="B277" s="48" t="s">
        <v>21</v>
      </c>
      <c r="C277" s="56" t="s">
        <v>171</v>
      </c>
      <c r="D277" s="49">
        <v>350</v>
      </c>
      <c r="E277" s="50">
        <v>3648</v>
      </c>
      <c r="F277" s="57">
        <v>2736</v>
      </c>
      <c r="G277" s="53">
        <f>E277*F277/1000000</f>
        <v>9.9809280000000005</v>
      </c>
      <c r="H277" s="52">
        <v>7.18</v>
      </c>
      <c r="I277" s="58">
        <v>5.32</v>
      </c>
      <c r="J277" s="53">
        <f>SQRT((H277*H277)+(I277*I277))</f>
        <v>8.9361512968391494</v>
      </c>
      <c r="K277" s="215">
        <f>((E277/H277)+(F277/I277))/2</f>
        <v>511.18185435734176</v>
      </c>
      <c r="L277" s="223">
        <f>E277/360</f>
        <v>10.133333333333333</v>
      </c>
      <c r="M277" s="250">
        <f>F277/360</f>
        <v>7.6</v>
      </c>
      <c r="N277" s="261">
        <f>25.4*L277/H277</f>
        <v>35.847725162488395</v>
      </c>
      <c r="O277" s="250">
        <f>25.4*(L277/H277)*(5/8)</f>
        <v>22.404828226555246</v>
      </c>
      <c r="P277" s="186">
        <f>254/H277</f>
        <v>35.376044568245128</v>
      </c>
      <c r="Q277" s="202">
        <f>(1/5)/0.001353831438675/N277</f>
        <v>4.121011242597624</v>
      </c>
      <c r="R277" s="255">
        <f>(1/8)/0.001353831438675/O277</f>
        <v>4.1210112425976231</v>
      </c>
      <c r="S277" s="177">
        <f>(1/5)/0.001353831438675/(254/H277)</f>
        <v>4.175958059165592</v>
      </c>
      <c r="T277" s="231">
        <f>((J277^2/(Q277*(1/5/N277)))+J277)/308.4/2</f>
        <v>5.6454741823765486</v>
      </c>
      <c r="U277" s="207">
        <f>(E277*0.7)/254/2</f>
        <v>5.0267716535433067</v>
      </c>
      <c r="V277" s="177">
        <f>U277*10/14</f>
        <v>3.590551181102362</v>
      </c>
      <c r="W277" s="177">
        <f>U277/2</f>
        <v>2.5133858267716533</v>
      </c>
      <c r="X277" s="210">
        <f>((SQRT($L277^2*$M277^2)/$N$396)+($Q277/$Q$396))*(100/72.5)</f>
        <v>7.1862395235636978</v>
      </c>
      <c r="Y277" s="186">
        <f>(($Q277/$Q$396)-($T277/$T$396))*(100/2.6125)</f>
        <v>-0.45482249809351977</v>
      </c>
      <c r="Z277" s="53">
        <f>((SQRT($L277^2*$M277^2)/$N$396)-($T277/$T$396))*(100/63.923)</f>
        <v>6.6018941213007221</v>
      </c>
      <c r="AA277" s="53">
        <f>((SQRT($L277^2*$M277^2)/$N$396)+($Q277/$Q$396)-($T277/$T$396))*(100/64.8571)</f>
        <v>7.2607857859664149</v>
      </c>
      <c r="AB277" s="53">
        <f>((2*SQRT($L277^2*$M277^2)/$N$396)+($Q277/$Q$396)-($T277/$T$396))*(100/136.423)</f>
        <v>6.9124359043143313</v>
      </c>
      <c r="AD277" s="39"/>
    </row>
    <row r="278" spans="2:30" ht="12.75" customHeight="1" x14ac:dyDescent="0.3">
      <c r="B278" s="48" t="s">
        <v>21</v>
      </c>
      <c r="C278" s="56" t="s">
        <v>167</v>
      </c>
      <c r="D278" s="49">
        <v>550</v>
      </c>
      <c r="E278" s="50">
        <v>3648</v>
      </c>
      <c r="F278" s="57">
        <v>2736</v>
      </c>
      <c r="G278" s="53">
        <f>E278*F278/1000000</f>
        <v>9.9809280000000005</v>
      </c>
      <c r="H278" s="52">
        <v>7.18</v>
      </c>
      <c r="I278" s="58">
        <v>5.32</v>
      </c>
      <c r="J278" s="53">
        <f>SQRT((H278*H278)+(I278*I278))</f>
        <v>8.9361512968391494</v>
      </c>
      <c r="K278" s="215">
        <f>((E278/H278)+(F278/I278))/2</f>
        <v>511.18185435734176</v>
      </c>
      <c r="L278" s="223">
        <f>E278/360</f>
        <v>10.133333333333333</v>
      </c>
      <c r="M278" s="250">
        <f>F278/360</f>
        <v>7.6</v>
      </c>
      <c r="N278" s="261">
        <f>25.4*L278/H278</f>
        <v>35.847725162488395</v>
      </c>
      <c r="O278" s="250">
        <f>25.4*(L278/H278)*(5/8)</f>
        <v>22.404828226555246</v>
      </c>
      <c r="P278" s="186">
        <f>254/H278</f>
        <v>35.376044568245128</v>
      </c>
      <c r="Q278" s="202">
        <f>(1/5)/0.001353831438675/N278</f>
        <v>4.121011242597624</v>
      </c>
      <c r="R278" s="255">
        <f>(1/8)/0.001353831438675/O278</f>
        <v>4.1210112425976231</v>
      </c>
      <c r="S278" s="177">
        <f>(1/5)/0.001353831438675/(254/H278)</f>
        <v>4.175958059165592</v>
      </c>
      <c r="T278" s="231">
        <f>((J278^2/(Q278*(1/5/N278)))+J278)/308.4/2</f>
        <v>5.6454741823765486</v>
      </c>
      <c r="U278" s="207">
        <f>(E278*0.7)/254/2</f>
        <v>5.0267716535433067</v>
      </c>
      <c r="V278" s="177">
        <f>U278*10/14</f>
        <v>3.590551181102362</v>
      </c>
      <c r="W278" s="177">
        <f>U278/2</f>
        <v>2.5133858267716533</v>
      </c>
      <c r="X278" s="210">
        <f>((SQRT($L278^2*$M278^2)/$N$396)+($Q278/$Q$396))*(100/72.5)</f>
        <v>7.1862395235636978</v>
      </c>
      <c r="Y278" s="186">
        <f>(($Q278/$Q$396)-($T278/$T$396))*(100/2.6125)</f>
        <v>-0.45482249809351977</v>
      </c>
      <c r="Z278" s="53">
        <f>((SQRT($L278^2*$M278^2)/$N$396)-($T278/$T$396))*(100/63.923)</f>
        <v>6.6018941213007221</v>
      </c>
      <c r="AA278" s="53">
        <f>((SQRT($L278^2*$M278^2)/$N$396)+($Q278/$Q$396)-($T278/$T$396))*(100/64.8571)</f>
        <v>7.2607857859664149</v>
      </c>
      <c r="AB278" s="53">
        <f>((2*SQRT($L278^2*$M278^2)/$N$396)+($Q278/$Q$396)-($T278/$T$396))*(100/136.423)</f>
        <v>6.9124359043143313</v>
      </c>
      <c r="AD278" s="39"/>
    </row>
    <row r="279" spans="2:30" ht="12.75" customHeight="1" x14ac:dyDescent="0.3">
      <c r="B279" s="48" t="s">
        <v>21</v>
      </c>
      <c r="C279" s="56" t="s">
        <v>169</v>
      </c>
      <c r="D279" s="49">
        <v>450</v>
      </c>
      <c r="E279" s="50">
        <v>3648</v>
      </c>
      <c r="F279" s="57">
        <v>2736</v>
      </c>
      <c r="G279" s="53">
        <f>E279*F279/1000000</f>
        <v>9.9809280000000005</v>
      </c>
      <c r="H279" s="52">
        <v>7.18</v>
      </c>
      <c r="I279" s="58">
        <v>5.32</v>
      </c>
      <c r="J279" s="53">
        <f>SQRT((H279*H279)+(I279*I279))</f>
        <v>8.9361512968391494</v>
      </c>
      <c r="K279" s="215">
        <f>((E279/H279)+(F279/I279))/2</f>
        <v>511.18185435734176</v>
      </c>
      <c r="L279" s="223">
        <f>E279/360</f>
        <v>10.133333333333333</v>
      </c>
      <c r="M279" s="250">
        <f>F279/360</f>
        <v>7.6</v>
      </c>
      <c r="N279" s="261">
        <f>25.4*L279/H279</f>
        <v>35.847725162488395</v>
      </c>
      <c r="O279" s="250">
        <f>25.4*(L279/H279)*(5/8)</f>
        <v>22.404828226555246</v>
      </c>
      <c r="P279" s="186">
        <f>254/H279</f>
        <v>35.376044568245128</v>
      </c>
      <c r="Q279" s="202">
        <f>(1/5)/0.001353831438675/N279</f>
        <v>4.121011242597624</v>
      </c>
      <c r="R279" s="255">
        <f>(1/8)/0.001353831438675/O279</f>
        <v>4.1210112425976231</v>
      </c>
      <c r="S279" s="177">
        <f>(1/5)/0.001353831438675/(254/H279)</f>
        <v>4.175958059165592</v>
      </c>
      <c r="T279" s="231">
        <f>((J279^2/(Q279*(1/5/N279)))+J279)/308.4/2</f>
        <v>5.6454741823765486</v>
      </c>
      <c r="U279" s="207">
        <f>(E279*0.7)/254/2</f>
        <v>5.0267716535433067</v>
      </c>
      <c r="V279" s="177">
        <f>U279*10/14</f>
        <v>3.590551181102362</v>
      </c>
      <c r="W279" s="177">
        <f>U279/2</f>
        <v>2.5133858267716533</v>
      </c>
      <c r="X279" s="210">
        <f>((SQRT($L279^2*$M279^2)/$N$396)+($Q279/$Q$396))*(100/72.5)</f>
        <v>7.1862395235636978</v>
      </c>
      <c r="Y279" s="186">
        <f>(($Q279/$Q$396)-($T279/$T$396))*(100/2.6125)</f>
        <v>-0.45482249809351977</v>
      </c>
      <c r="Z279" s="53">
        <f>((SQRT($L279^2*$M279^2)/$N$396)-($T279/$T$396))*(100/63.923)</f>
        <v>6.6018941213007221</v>
      </c>
      <c r="AA279" s="53">
        <f>((SQRT($L279^2*$M279^2)/$N$396)+($Q279/$Q$396)-($T279/$T$396))*(100/64.8571)</f>
        <v>7.2607857859664149</v>
      </c>
      <c r="AB279" s="53">
        <f>((2*SQRT($L279^2*$M279^2)/$N$396)+($Q279/$Q$396)-($T279/$T$396))*(100/136.423)</f>
        <v>6.9124359043143313</v>
      </c>
      <c r="AD279" s="39"/>
    </row>
    <row r="280" spans="2:30" ht="12.75" customHeight="1" x14ac:dyDescent="0.3">
      <c r="B280" s="48" t="s">
        <v>30</v>
      </c>
      <c r="C280" s="56" t="s">
        <v>163</v>
      </c>
      <c r="D280" s="49">
        <v>580</v>
      </c>
      <c r="E280" s="50">
        <v>3648</v>
      </c>
      <c r="F280" s="57">
        <v>2736</v>
      </c>
      <c r="G280" s="53">
        <f>E280*F280/1000000</f>
        <v>9.9809280000000005</v>
      </c>
      <c r="H280" s="52">
        <v>7.18</v>
      </c>
      <c r="I280" s="58">
        <v>5.32</v>
      </c>
      <c r="J280" s="53">
        <f>SQRT((H280*H280)+(I280*I280))</f>
        <v>8.9361512968391494</v>
      </c>
      <c r="K280" s="215">
        <f>((E280/H280)+(F280/I280))/2</f>
        <v>511.18185435734176</v>
      </c>
      <c r="L280" s="223">
        <f>E280/360</f>
        <v>10.133333333333333</v>
      </c>
      <c r="M280" s="250">
        <f>F280/360</f>
        <v>7.6</v>
      </c>
      <c r="N280" s="261">
        <f>25.4*L280/H280</f>
        <v>35.847725162488395</v>
      </c>
      <c r="O280" s="250">
        <f>25.4*(L280/H280)*(5/8)</f>
        <v>22.404828226555246</v>
      </c>
      <c r="P280" s="186">
        <f>254/H280</f>
        <v>35.376044568245128</v>
      </c>
      <c r="Q280" s="202">
        <f>(1/5)/0.001353831438675/N280</f>
        <v>4.121011242597624</v>
      </c>
      <c r="R280" s="255">
        <f>(1/8)/0.001353831438675/O280</f>
        <v>4.1210112425976231</v>
      </c>
      <c r="S280" s="177">
        <f>(1/5)/0.001353831438675/(254/H280)</f>
        <v>4.175958059165592</v>
      </c>
      <c r="T280" s="231">
        <f>((J280^2/(Q280*(1/5/N280)))+J280)/308.4/2</f>
        <v>5.6454741823765486</v>
      </c>
      <c r="U280" s="207">
        <f>(E280*0.7)/254/2</f>
        <v>5.0267716535433067</v>
      </c>
      <c r="V280" s="177">
        <f>U280*10/14</f>
        <v>3.590551181102362</v>
      </c>
      <c r="W280" s="177">
        <f>U280/2</f>
        <v>2.5133858267716533</v>
      </c>
      <c r="X280" s="210">
        <f>((SQRT($L280^2*$M280^2)/$N$396)+($Q280/$Q$396))*(100/72.5)</f>
        <v>7.1862395235636978</v>
      </c>
      <c r="Y280" s="186">
        <f>(($Q280/$Q$396)-($T280/$T$396))*(100/2.6125)</f>
        <v>-0.45482249809351977</v>
      </c>
      <c r="Z280" s="53">
        <f>((SQRT($L280^2*$M280^2)/$N$396)-($T280/$T$396))*(100/63.923)</f>
        <v>6.6018941213007221</v>
      </c>
      <c r="AA280" s="53">
        <f>((SQRT($L280^2*$M280^2)/$N$396)+($Q280/$Q$396)-($T280/$T$396))*(100/64.8571)</f>
        <v>7.2607857859664149</v>
      </c>
      <c r="AB280" s="53">
        <f>((2*SQRT($L280^2*$M280^2)/$N$396)+($Q280/$Q$396)-($T280/$T$396))*(100/136.423)</f>
        <v>6.9124359043143313</v>
      </c>
      <c r="AD280" s="39"/>
    </row>
    <row r="281" spans="2:30" ht="12.75" customHeight="1" x14ac:dyDescent="0.3">
      <c r="B281" s="48" t="s">
        <v>80</v>
      </c>
      <c r="C281" s="56" t="s">
        <v>132</v>
      </c>
      <c r="D281" s="49">
        <v>399</v>
      </c>
      <c r="E281" s="50">
        <v>3648</v>
      </c>
      <c r="F281" s="57">
        <v>2736</v>
      </c>
      <c r="G281" s="53">
        <f>E281*F281/1000000</f>
        <v>9.9809280000000005</v>
      </c>
      <c r="H281" s="52">
        <v>7.1760000000000002</v>
      </c>
      <c r="I281" s="58">
        <v>5.319</v>
      </c>
      <c r="J281" s="53">
        <f>SQRT((H281*H281)+(I281*I281))</f>
        <v>8.9323421900417586</v>
      </c>
      <c r="K281" s="215">
        <f>((E281/H281)+(F281/I281))/2</f>
        <v>511.37180336032685</v>
      </c>
      <c r="L281" s="223">
        <f>E281/360</f>
        <v>10.133333333333333</v>
      </c>
      <c r="M281" s="250">
        <f>F281/360</f>
        <v>7.6</v>
      </c>
      <c r="N281" s="261">
        <f>25.4*L281/H281</f>
        <v>35.867707172054999</v>
      </c>
      <c r="O281" s="250">
        <f>25.4*(L281/H281)*(5/8)</f>
        <v>22.41731698253437</v>
      </c>
      <c r="P281" s="186">
        <f>254/H281</f>
        <v>35.395763656633221</v>
      </c>
      <c r="Q281" s="202">
        <f>(1/5)/0.001353831438675/N281</f>
        <v>4.118715414607319</v>
      </c>
      <c r="R281" s="255">
        <f>(1/8)/0.001353831438675/O281</f>
        <v>4.118715414607319</v>
      </c>
      <c r="S281" s="177">
        <f>(1/5)/0.001353831438675/(254/H281)</f>
        <v>4.1736316201354162</v>
      </c>
      <c r="T281" s="231">
        <f>((J281^2/(Q281*(1/5/N281)))+J281)/308.4/2</f>
        <v>5.6469424971682862</v>
      </c>
      <c r="U281" s="207">
        <f>(E281*0.7)/254/2</f>
        <v>5.0267716535433067</v>
      </c>
      <c r="V281" s="177">
        <f>U281*10/14</f>
        <v>3.590551181102362</v>
      </c>
      <c r="W281" s="177">
        <f>U281/2</f>
        <v>2.5133858267716533</v>
      </c>
      <c r="X281" s="210">
        <f>((SQRT($L281^2*$M281^2)/$N$396)+($Q281/$Q$396))*(100/72.5)</f>
        <v>7.1858637622967061</v>
      </c>
      <c r="Y281" s="186">
        <f>(($Q281/$Q$396)-($T281/$T$396))*(100/2.6125)</f>
        <v>-0.47023691154688663</v>
      </c>
      <c r="Z281" s="53">
        <f>((SQRT($L281^2*$M281^2)/$N$396)-($T281/$T$396))*(100/63.923)</f>
        <v>6.6016903219907705</v>
      </c>
      <c r="AA281" s="53">
        <f>((SQRT($L281^2*$M281^2)/$N$396)+($Q281/$Q$396)-($T281/$T$396))*(100/64.8571)</f>
        <v>7.26016488008029</v>
      </c>
      <c r="AB281" s="53">
        <f>((2*SQRT($L281^2*$M281^2)/$N$396)+($Q281/$Q$396)-($T281/$T$396))*(100/136.423)</f>
        <v>6.912140718347545</v>
      </c>
      <c r="AD281" s="39"/>
    </row>
    <row r="282" spans="2:30" ht="12.75" customHeight="1" x14ac:dyDescent="0.3">
      <c r="B282" s="48" t="s">
        <v>21</v>
      </c>
      <c r="C282" s="56" t="s">
        <v>381</v>
      </c>
      <c r="D282" s="49">
        <v>450</v>
      </c>
      <c r="E282" s="50">
        <v>3648</v>
      </c>
      <c r="F282" s="57">
        <v>2736</v>
      </c>
      <c r="G282" s="53">
        <f>E282*F282/1000000</f>
        <v>9.9809280000000005</v>
      </c>
      <c r="H282" s="52">
        <v>6.16</v>
      </c>
      <c r="I282" s="58">
        <v>4.62</v>
      </c>
      <c r="J282" s="53">
        <f>SQRT((H282*H282)+(I282*I282))</f>
        <v>7.7</v>
      </c>
      <c r="K282" s="215">
        <f>((E282/H282)+(F282/I282))/2</f>
        <v>592.20779220779218</v>
      </c>
      <c r="L282" s="223">
        <f>E282/360</f>
        <v>10.133333333333333</v>
      </c>
      <c r="M282" s="250">
        <f>F282/360</f>
        <v>7.6</v>
      </c>
      <c r="N282" s="261">
        <f>25.4*L282/H282</f>
        <v>41.78354978354978</v>
      </c>
      <c r="O282" s="250">
        <f>25.4*(L282/H282)*(5/8)</f>
        <v>26.114718614718608</v>
      </c>
      <c r="P282" s="186">
        <f>254/H282</f>
        <v>41.233766233766232</v>
      </c>
      <c r="Q282" s="202">
        <f>(1/5)/0.001353831438675/N282</f>
        <v>3.5355751050698281</v>
      </c>
      <c r="R282" s="255">
        <f>(1/8)/0.001353831438675/O282</f>
        <v>3.5355751050698281</v>
      </c>
      <c r="S282" s="177">
        <f>(1/5)/0.001353831438675/(254/H282)</f>
        <v>3.5827161064707589</v>
      </c>
      <c r="T282" s="231">
        <f>((J282^2/(Q282*(1/5/N282)))+J282)/308.4/2</f>
        <v>5.6925363640686362</v>
      </c>
      <c r="U282" s="207">
        <f>(E282*0.7)/254/2</f>
        <v>5.0267716535433067</v>
      </c>
      <c r="V282" s="177">
        <f>U282*10/14</f>
        <v>3.590551181102362</v>
      </c>
      <c r="W282" s="177">
        <f>U282/2</f>
        <v>2.5133858267716533</v>
      </c>
      <c r="X282" s="210">
        <f>((SQRT($L282^2*$M282^2)/$N$396)+($Q282/$Q$396))*(100/72.5)</f>
        <v>7.090420400480884</v>
      </c>
      <c r="Y282" s="186">
        <f>(($Q282/$Q$396)-($T282/$T$396))*(100/2.6125)</f>
        <v>-3.2737470959502533</v>
      </c>
      <c r="Z282" s="53">
        <f>((SQRT($L282^2*$M282^2)/$N$396)-($T282/$T$396))*(100/63.923)</f>
        <v>6.5953619796866434</v>
      </c>
      <c r="AA282" s="53">
        <f>((SQRT($L282^2*$M282^2)/$N$396)+($Q282/$Q$396)-($T282/$T$396))*(100/64.8571)</f>
        <v>7.1472370686802469</v>
      </c>
      <c r="AB282" s="53">
        <f>((2*SQRT($L282^2*$M282^2)/$N$396)+($Q282/$Q$396)-($T282/$T$396))*(100/136.423)</f>
        <v>6.8584535075637776</v>
      </c>
      <c r="AD282" s="39"/>
    </row>
    <row r="283" spans="2:30" ht="12.75" customHeight="1" x14ac:dyDescent="0.3">
      <c r="B283" s="48" t="s">
        <v>145</v>
      </c>
      <c r="C283" s="56" t="s">
        <v>378</v>
      </c>
      <c r="D283" s="49">
        <v>450</v>
      </c>
      <c r="E283" s="50">
        <v>3648</v>
      </c>
      <c r="F283" s="57">
        <v>2736</v>
      </c>
      <c r="G283" s="53">
        <f>E283*F283/1000000</f>
        <v>9.9809280000000005</v>
      </c>
      <c r="H283" s="52">
        <v>6.16</v>
      </c>
      <c r="I283" s="58">
        <v>4.62</v>
      </c>
      <c r="J283" s="53">
        <f>SQRT((H283*H283)+(I283*I283))</f>
        <v>7.7</v>
      </c>
      <c r="K283" s="215">
        <f>((E283/H283)+(F283/I283))/2</f>
        <v>592.20779220779218</v>
      </c>
      <c r="L283" s="223">
        <f>E283/360</f>
        <v>10.133333333333333</v>
      </c>
      <c r="M283" s="250">
        <f>F283/360</f>
        <v>7.6</v>
      </c>
      <c r="N283" s="261">
        <f>25.4*L283/H283</f>
        <v>41.78354978354978</v>
      </c>
      <c r="O283" s="250">
        <f>25.4*(L283/H283)*(5/8)</f>
        <v>26.114718614718608</v>
      </c>
      <c r="P283" s="186">
        <f>254/H283</f>
        <v>41.233766233766232</v>
      </c>
      <c r="Q283" s="202">
        <f>(1/5)/0.001353831438675/N283</f>
        <v>3.5355751050698281</v>
      </c>
      <c r="R283" s="255">
        <f>(1/8)/0.001353831438675/O283</f>
        <v>3.5355751050698281</v>
      </c>
      <c r="S283" s="177">
        <f>(1/5)/0.001353831438675/(254/H283)</f>
        <v>3.5827161064707589</v>
      </c>
      <c r="T283" s="231">
        <f>((J283^2/(Q283*(1/5/N283)))+J283)/308.4/2</f>
        <v>5.6925363640686362</v>
      </c>
      <c r="U283" s="207">
        <f>(E283*0.7)/254/2</f>
        <v>5.0267716535433067</v>
      </c>
      <c r="V283" s="177">
        <f>U283*10/14</f>
        <v>3.590551181102362</v>
      </c>
      <c r="W283" s="177">
        <f>U283/2</f>
        <v>2.5133858267716533</v>
      </c>
      <c r="X283" s="210">
        <f>((SQRT($L283^2*$M283^2)/$N$396)+($Q283/$Q$396))*(100/72.5)</f>
        <v>7.090420400480884</v>
      </c>
      <c r="Y283" s="186">
        <f>(($Q283/$Q$396)-($T283/$T$396))*(100/2.6125)</f>
        <v>-3.2737470959502533</v>
      </c>
      <c r="Z283" s="53">
        <f>((SQRT($L283^2*$M283^2)/$N$396)-($T283/$T$396))*(100/63.923)</f>
        <v>6.5953619796866434</v>
      </c>
      <c r="AA283" s="53">
        <f>((SQRT($L283^2*$M283^2)/$N$396)+($Q283/$Q$396)-($T283/$T$396))*(100/64.8571)</f>
        <v>7.1472370686802469</v>
      </c>
      <c r="AB283" s="53">
        <f>((2*SQRT($L283^2*$M283^2)/$N$396)+($Q283/$Q$396)-($T283/$T$396))*(100/136.423)</f>
        <v>6.8584535075637776</v>
      </c>
      <c r="AD283" s="39"/>
    </row>
    <row r="284" spans="2:30" ht="12.75" customHeight="1" x14ac:dyDescent="0.3">
      <c r="B284" s="48" t="s">
        <v>36</v>
      </c>
      <c r="C284" s="56" t="s">
        <v>368</v>
      </c>
      <c r="D284" s="49">
        <v>499</v>
      </c>
      <c r="E284" s="50">
        <v>3648</v>
      </c>
      <c r="F284" s="57">
        <v>2736</v>
      </c>
      <c r="G284" s="53">
        <f>E284*F284/1000000</f>
        <v>9.9809280000000005</v>
      </c>
      <c r="H284" s="52">
        <v>6.16</v>
      </c>
      <c r="I284" s="58">
        <v>4.62</v>
      </c>
      <c r="J284" s="53">
        <f>SQRT((H284*H284)+(I284*I284))</f>
        <v>7.7</v>
      </c>
      <c r="K284" s="215">
        <f>((E284/H284)+(F284/I284))/2</f>
        <v>592.20779220779218</v>
      </c>
      <c r="L284" s="223">
        <f>E284/360</f>
        <v>10.133333333333333</v>
      </c>
      <c r="M284" s="250">
        <f>F284/360</f>
        <v>7.6</v>
      </c>
      <c r="N284" s="261">
        <f>25.4*L284/H284</f>
        <v>41.78354978354978</v>
      </c>
      <c r="O284" s="250">
        <f>25.4*(L284/H284)*(5/8)</f>
        <v>26.114718614718608</v>
      </c>
      <c r="P284" s="186">
        <f>254/H284</f>
        <v>41.233766233766232</v>
      </c>
      <c r="Q284" s="202">
        <f>(1/5)/0.001353831438675/N284</f>
        <v>3.5355751050698281</v>
      </c>
      <c r="R284" s="255">
        <f>(1/8)/0.001353831438675/O284</f>
        <v>3.5355751050698281</v>
      </c>
      <c r="S284" s="177">
        <f>(1/5)/0.001353831438675/(254/H284)</f>
        <v>3.5827161064707589</v>
      </c>
      <c r="T284" s="231">
        <f>((J284^2/(Q284*(1/5/N284)))+J284)/308.4/2</f>
        <v>5.6925363640686362</v>
      </c>
      <c r="U284" s="207">
        <f>(E284*0.7)/254/2</f>
        <v>5.0267716535433067</v>
      </c>
      <c r="V284" s="177">
        <f>U284*10/14</f>
        <v>3.590551181102362</v>
      </c>
      <c r="W284" s="177">
        <f>U284/2</f>
        <v>2.5133858267716533</v>
      </c>
      <c r="X284" s="210">
        <f>((SQRT($L284^2*$M284^2)/$N$396)+($Q284/$Q$396))*(100/72.5)</f>
        <v>7.090420400480884</v>
      </c>
      <c r="Y284" s="186">
        <f>(($Q284/$Q$396)-($T284/$T$396))*(100/2.6125)</f>
        <v>-3.2737470959502533</v>
      </c>
      <c r="Z284" s="53">
        <f>((SQRT($L284^2*$M284^2)/$N$396)-($T284/$T$396))*(100/63.923)</f>
        <v>6.5953619796866434</v>
      </c>
      <c r="AA284" s="53">
        <f>((SQRT($L284^2*$M284^2)/$N$396)+($Q284/$Q$396)-($T284/$T$396))*(100/64.8571)</f>
        <v>7.1472370686802469</v>
      </c>
      <c r="AB284" s="53">
        <f>((2*SQRT($L284^2*$M284^2)/$N$396)+($Q284/$Q$396)-($T284/$T$396))*(100/136.423)</f>
        <v>6.8584535075637776</v>
      </c>
      <c r="AD284" s="39"/>
    </row>
    <row r="285" spans="2:30" ht="12.75" customHeight="1" x14ac:dyDescent="0.3">
      <c r="B285" s="48" t="s">
        <v>21</v>
      </c>
      <c r="C285" s="56" t="s">
        <v>302</v>
      </c>
      <c r="D285" s="49">
        <v>399</v>
      </c>
      <c r="E285" s="50">
        <v>3648</v>
      </c>
      <c r="F285" s="57">
        <v>2736</v>
      </c>
      <c r="G285" s="53">
        <f>E285*F285/1000000</f>
        <v>9.9809280000000005</v>
      </c>
      <c r="H285" s="52">
        <v>5.9790000000000001</v>
      </c>
      <c r="I285" s="58">
        <v>4.484</v>
      </c>
      <c r="J285" s="53">
        <f>SQRT((H285*H285)+(I285*I285))</f>
        <v>7.4736000026760863</v>
      </c>
      <c r="K285" s="215">
        <f>((E285/H285)+(F285/I285))/2</f>
        <v>610.15248284249105</v>
      </c>
      <c r="L285" s="223">
        <f>E285/360</f>
        <v>10.133333333333333</v>
      </c>
      <c r="M285" s="250">
        <f>F285/360</f>
        <v>7.6</v>
      </c>
      <c r="N285" s="261">
        <f>25.4*L285/H285</f>
        <v>43.048447343479957</v>
      </c>
      <c r="O285" s="250">
        <f>25.4*(L285/H285)*(5/8)</f>
        <v>26.905279589674969</v>
      </c>
      <c r="P285" s="186">
        <f>254/H285</f>
        <v>42.48202040474996</v>
      </c>
      <c r="Q285" s="202">
        <f>(1/5)/0.001353831438675/N285</f>
        <v>3.431688888508523</v>
      </c>
      <c r="R285" s="255">
        <f>(1/8)/0.001353831438675/O285</f>
        <v>3.431688888508523</v>
      </c>
      <c r="S285" s="177">
        <f>(1/5)/0.001353831438675/(254/H285)</f>
        <v>3.477444740355303</v>
      </c>
      <c r="T285" s="231">
        <f>((J285^2/(Q285*(1/5/N285)))+J285)/308.4/2</f>
        <v>5.6919413145533975</v>
      </c>
      <c r="U285" s="207">
        <f>(E285*0.7)/254/2</f>
        <v>5.0267716535433067</v>
      </c>
      <c r="V285" s="177">
        <f>U285*10/14</f>
        <v>3.590551181102362</v>
      </c>
      <c r="W285" s="177">
        <f>U285/2</f>
        <v>2.5133858267716533</v>
      </c>
      <c r="X285" s="210">
        <f>((SQRT($L285^2*$M285^2)/$N$396)+($Q285/$Q$396))*(100/72.5)</f>
        <v>7.0734172031495222</v>
      </c>
      <c r="Y285" s="186">
        <f>(($Q285/$Q$396)-($T285/$T$396))*(100/2.6125)</f>
        <v>-3.7435852947711852</v>
      </c>
      <c r="Z285" s="53">
        <f>((SQRT($L285^2*$M285^2)/$N$396)-($T285/$T$396))*(100/63.923)</f>
        <v>6.5954445714314618</v>
      </c>
      <c r="AA285" s="53">
        <f>((SQRT($L285^2*$M285^2)/$N$396)+($Q285/$Q$396)-($T285/$T$396))*(100/64.8571)</f>
        <v>7.1283115802692674</v>
      </c>
      <c r="AB285" s="53">
        <f>((2*SQRT($L285^2*$M285^2)/$N$396)+($Q285/$Q$396)-($T285/$T$396))*(100/136.423)</f>
        <v>6.849456107606148</v>
      </c>
      <c r="AD285" s="39"/>
    </row>
    <row r="286" spans="2:30" ht="12.75" customHeight="1" x14ac:dyDescent="0.3">
      <c r="B286" s="48" t="s">
        <v>21</v>
      </c>
      <c r="C286" s="56" t="s">
        <v>299</v>
      </c>
      <c r="D286" s="49">
        <v>499</v>
      </c>
      <c r="E286" s="50">
        <v>3648</v>
      </c>
      <c r="F286" s="57">
        <v>2736</v>
      </c>
      <c r="G286" s="53">
        <f>E286*F286/1000000</f>
        <v>9.9809280000000005</v>
      </c>
      <c r="H286" s="52">
        <v>5.9790000000000001</v>
      </c>
      <c r="I286" s="58">
        <v>4.484</v>
      </c>
      <c r="J286" s="53">
        <f>SQRT((H286*H286)+(I286*I286))</f>
        <v>7.4736000026760863</v>
      </c>
      <c r="K286" s="215">
        <f>((E286/H286)+(F286/I286))/2</f>
        <v>610.15248284249105</v>
      </c>
      <c r="L286" s="223">
        <f>E286/360</f>
        <v>10.133333333333333</v>
      </c>
      <c r="M286" s="250">
        <f>F286/360</f>
        <v>7.6</v>
      </c>
      <c r="N286" s="261">
        <f>25.4*L286/H286</f>
        <v>43.048447343479957</v>
      </c>
      <c r="O286" s="250">
        <f>25.4*(L286/H286)*(5/8)</f>
        <v>26.905279589674969</v>
      </c>
      <c r="P286" s="186">
        <f>254/H286</f>
        <v>42.48202040474996</v>
      </c>
      <c r="Q286" s="202">
        <f>(1/5)/0.001353831438675/N286</f>
        <v>3.431688888508523</v>
      </c>
      <c r="R286" s="255">
        <f>(1/8)/0.001353831438675/O286</f>
        <v>3.431688888508523</v>
      </c>
      <c r="S286" s="177">
        <f>(1/5)/0.001353831438675/(254/H286)</f>
        <v>3.477444740355303</v>
      </c>
      <c r="T286" s="231">
        <f>((J286^2/(Q286*(1/5/N286)))+J286)/308.4/2</f>
        <v>5.6919413145533975</v>
      </c>
      <c r="U286" s="207">
        <f>(E286*0.7)/254/2</f>
        <v>5.0267716535433067</v>
      </c>
      <c r="V286" s="177">
        <f>U286*10/14</f>
        <v>3.590551181102362</v>
      </c>
      <c r="W286" s="177">
        <f>U286/2</f>
        <v>2.5133858267716533</v>
      </c>
      <c r="X286" s="210">
        <f>((SQRT($L286^2*$M286^2)/$N$396)+($Q286/$Q$396))*(100/72.5)</f>
        <v>7.0734172031495222</v>
      </c>
      <c r="Y286" s="186">
        <f>(($Q286/$Q$396)-($T286/$T$396))*(100/2.6125)</f>
        <v>-3.7435852947711852</v>
      </c>
      <c r="Z286" s="53">
        <f>((SQRT($L286^2*$M286^2)/$N$396)-($T286/$T$396))*(100/63.923)</f>
        <v>6.5954445714314618</v>
      </c>
      <c r="AA286" s="53">
        <f>((SQRT($L286^2*$M286^2)/$N$396)+($Q286/$Q$396)-($T286/$T$396))*(100/64.8571)</f>
        <v>7.1283115802692674</v>
      </c>
      <c r="AB286" s="53">
        <f>((2*SQRT($L286^2*$M286^2)/$N$396)+($Q286/$Q$396)-($T286/$T$396))*(100/136.423)</f>
        <v>6.849456107606148</v>
      </c>
      <c r="AD286" s="39"/>
    </row>
    <row r="287" spans="2:30" ht="12.75" customHeight="1" x14ac:dyDescent="0.3">
      <c r="B287" s="48" t="s">
        <v>30</v>
      </c>
      <c r="C287" s="48" t="s">
        <v>313</v>
      </c>
      <c r="D287" s="49">
        <v>250</v>
      </c>
      <c r="E287" s="50">
        <v>3648</v>
      </c>
      <c r="F287" s="57">
        <v>2736</v>
      </c>
      <c r="G287" s="53">
        <f>E287*F287/1000000</f>
        <v>9.9809280000000005</v>
      </c>
      <c r="H287" s="52">
        <v>5.76</v>
      </c>
      <c r="I287" s="58">
        <v>4.29</v>
      </c>
      <c r="J287" s="53">
        <f>SQRT((H287*H287)+(I287*I287))</f>
        <v>7.1820401001386784</v>
      </c>
      <c r="K287" s="215">
        <f>((E287/H287)+(F287/I287))/2</f>
        <v>635.54778554778557</v>
      </c>
      <c r="L287" s="223">
        <f>E287/360</f>
        <v>10.133333333333333</v>
      </c>
      <c r="M287" s="250">
        <f>F287/360</f>
        <v>7.6</v>
      </c>
      <c r="N287" s="261">
        <f>25.4*L287/H287</f>
        <v>44.685185185185183</v>
      </c>
      <c r="O287" s="250">
        <f>25.4*(L287/H287)*(5/8)</f>
        <v>27.92824074074074</v>
      </c>
      <c r="P287" s="186">
        <f>254/H287</f>
        <v>44.097222222222221</v>
      </c>
      <c r="Q287" s="202">
        <f>(1/5)/0.001353831438675/N287</f>
        <v>3.3059923060393195</v>
      </c>
      <c r="R287" s="255">
        <f>(1/8)/0.001353831438675/O287</f>
        <v>3.305992306039319</v>
      </c>
      <c r="S287" s="177">
        <f>(1/5)/0.001353831438675/(254/H287)</f>
        <v>3.3500722034531774</v>
      </c>
      <c r="T287" s="231">
        <f>((J287^2/(Q287*(1/5/N287)))+J287)/308.4/2</f>
        <v>5.6633949598041982</v>
      </c>
      <c r="U287" s="207">
        <f>(E287*0.7)/254/2</f>
        <v>5.0267716535433067</v>
      </c>
      <c r="V287" s="177">
        <f>U287*10/14</f>
        <v>3.590551181102362</v>
      </c>
      <c r="W287" s="177">
        <f>U287/2</f>
        <v>2.5133858267716533</v>
      </c>
      <c r="X287" s="210">
        <f>((SQRT($L287^2*$M287^2)/$N$396)+($Q287/$Q$396))*(100/72.5)</f>
        <v>7.0528442737817425</v>
      </c>
      <c r="Y287" s="186">
        <f>(($Q287/$Q$396)-($T287/$T$396))*(100/2.6125)</f>
        <v>-4.2175615441356173</v>
      </c>
      <c r="Z287" s="53">
        <f>((SQRT($L287^2*$M287^2)/$N$396)-($T287/$T$396))*(100/63.923)</f>
        <v>6.5994067513619958</v>
      </c>
      <c r="AA287" s="53">
        <f>((SQRT($L287^2*$M287^2)/$N$396)+($Q287/$Q$396)-($T287/$T$396))*(100/64.8571)</f>
        <v>7.1092194076086868</v>
      </c>
      <c r="AB287" s="53">
        <f>((2*SQRT($L287^2*$M287^2)/$N$396)+($Q287/$Q$396)-($T287/$T$396))*(100/136.423)</f>
        <v>6.8403794639942603</v>
      </c>
      <c r="AD287" s="39"/>
    </row>
    <row r="288" spans="2:30" ht="12.75" customHeight="1" x14ac:dyDescent="0.3">
      <c r="B288" s="48" t="s">
        <v>164</v>
      </c>
      <c r="C288" s="56" t="s">
        <v>218</v>
      </c>
      <c r="D288" s="49">
        <v>250</v>
      </c>
      <c r="E288" s="50">
        <v>3648</v>
      </c>
      <c r="F288" s="57">
        <v>2736</v>
      </c>
      <c r="G288" s="53">
        <f>E288*F288/1000000</f>
        <v>9.9809280000000005</v>
      </c>
      <c r="H288" s="52">
        <v>5.76</v>
      </c>
      <c r="I288" s="58">
        <v>4.29</v>
      </c>
      <c r="J288" s="53">
        <f>SQRT((H288*H288)+(I288*I288))</f>
        <v>7.1820401001386784</v>
      </c>
      <c r="K288" s="215">
        <f>((E288/H288)+(F288/I288))/2</f>
        <v>635.54778554778557</v>
      </c>
      <c r="L288" s="223">
        <f>E288/360</f>
        <v>10.133333333333333</v>
      </c>
      <c r="M288" s="250">
        <f>F288/360</f>
        <v>7.6</v>
      </c>
      <c r="N288" s="261">
        <f>25.4*L288/H288</f>
        <v>44.685185185185183</v>
      </c>
      <c r="O288" s="250">
        <f>25.4*(L288/H288)*(5/8)</f>
        <v>27.92824074074074</v>
      </c>
      <c r="P288" s="186">
        <f>254/H288</f>
        <v>44.097222222222221</v>
      </c>
      <c r="Q288" s="202">
        <f>(1/5)/0.001353831438675/N288</f>
        <v>3.3059923060393195</v>
      </c>
      <c r="R288" s="255">
        <f>(1/8)/0.001353831438675/O288</f>
        <v>3.305992306039319</v>
      </c>
      <c r="S288" s="177">
        <f>(1/5)/0.001353831438675/(254/H288)</f>
        <v>3.3500722034531774</v>
      </c>
      <c r="T288" s="231">
        <f>((J288^2/(Q288*(1/5/N288)))+J288)/308.4/2</f>
        <v>5.6633949598041982</v>
      </c>
      <c r="U288" s="207">
        <f>(E288*0.7)/254/2</f>
        <v>5.0267716535433067</v>
      </c>
      <c r="V288" s="177">
        <f>U288*10/14</f>
        <v>3.590551181102362</v>
      </c>
      <c r="W288" s="177">
        <f>U288/2</f>
        <v>2.5133858267716533</v>
      </c>
      <c r="X288" s="210">
        <f>((SQRT($L288^2*$M288^2)/$N$396)+($Q288/$Q$396))*(100/72.5)</f>
        <v>7.0528442737817425</v>
      </c>
      <c r="Y288" s="186">
        <f>(($Q288/$Q$396)-($T288/$T$396))*(100/2.6125)</f>
        <v>-4.2175615441356173</v>
      </c>
      <c r="Z288" s="53">
        <f>((SQRT($L288^2*$M288^2)/$N$396)-($T288/$T$396))*(100/63.923)</f>
        <v>6.5994067513619958</v>
      </c>
      <c r="AA288" s="53">
        <f>((SQRT($L288^2*$M288^2)/$N$396)+($Q288/$Q$396)-($T288/$T$396))*(100/64.8571)</f>
        <v>7.1092194076086868</v>
      </c>
      <c r="AB288" s="53">
        <f>((2*SQRT($L288^2*$M288^2)/$N$396)+($Q288/$Q$396)-($T288/$T$396))*(100/136.423)</f>
        <v>6.8403794639942603</v>
      </c>
      <c r="AD288" s="39"/>
    </row>
    <row r="289" spans="2:30" ht="12.75" customHeight="1" x14ac:dyDescent="0.3">
      <c r="B289" s="48" t="s">
        <v>32</v>
      </c>
      <c r="C289" s="56" t="s">
        <v>93</v>
      </c>
      <c r="D289" s="49">
        <v>1500</v>
      </c>
      <c r="E289" s="50">
        <v>3264</v>
      </c>
      <c r="F289" s="57">
        <v>2448</v>
      </c>
      <c r="G289" s="53">
        <f>E289*F289/1000000</f>
        <v>7.990272</v>
      </c>
      <c r="H289" s="52">
        <v>17.3</v>
      </c>
      <c r="I289" s="58">
        <v>13</v>
      </c>
      <c r="J289" s="53">
        <f>SQRT((H289*H289)+(I289*I289))</f>
        <v>21.640009242142206</v>
      </c>
      <c r="K289" s="215">
        <f>((E289/H289)+(F289/I289))/2</f>
        <v>188.48910626945309</v>
      </c>
      <c r="L289" s="223">
        <f>E289/360</f>
        <v>9.0666666666666664</v>
      </c>
      <c r="M289" s="250">
        <f>F289/360</f>
        <v>6.8</v>
      </c>
      <c r="N289" s="261">
        <f>25.4*L289/H289</f>
        <v>13.311753371868978</v>
      </c>
      <c r="O289" s="250">
        <f>25.4*(L289/H289)*(5/8)</f>
        <v>8.3198458574181107</v>
      </c>
      <c r="P289" s="186">
        <f>254/H289</f>
        <v>14.682080924855491</v>
      </c>
      <c r="Q289" s="202">
        <f>(1/5)/0.001353831438675/N289</f>
        <v>11.097627359018835</v>
      </c>
      <c r="R289" s="255">
        <f>(1/8)/0.001353831438675/O289</f>
        <v>11.097627359018835</v>
      </c>
      <c r="S289" s="177">
        <f>(1/5)/0.001353831438675/(254/H289)</f>
        <v>10.06184880551041</v>
      </c>
      <c r="T289" s="231">
        <f>((J289^2/(Q289*(1/5/N289)))+J289)/308.4/2</f>
        <v>4.5885875422811404</v>
      </c>
      <c r="U289" s="207">
        <f>(E289*0.7)/254/2</f>
        <v>4.4976377952755904</v>
      </c>
      <c r="V289" s="177">
        <f>U289*10/14</f>
        <v>3.2125984251968505</v>
      </c>
      <c r="W289" s="177">
        <f>U289/2</f>
        <v>2.2488188976377952</v>
      </c>
      <c r="X289" s="210">
        <f>((SQRT($L289^2*$M289^2)/$N$396)+($Q289/$Q$396))*(100/72.5)</f>
        <v>7.0293697099238122</v>
      </c>
      <c r="Y289" s="186">
        <f>(($Q289/$Q$396)-($T289/$T$396))*(100/2.6125)</f>
        <v>34.82282143772769</v>
      </c>
      <c r="Z289" s="53">
        <f>((SQRT($L289^2*$M289^2)/$N$396)-($T289/$T$396))*(100/63.923)</f>
        <v>5.2755846122828398</v>
      </c>
      <c r="AA289" s="53">
        <f>((SQRT($L289^2*$M289^2)/$N$396)+($Q289/$Q$396)-($T289/$T$396))*(100/64.8571)</f>
        <v>7.2300112103878824</v>
      </c>
      <c r="AB289" s="53">
        <f>((2*SQRT($L289^2*$M289^2)/$N$396)+($Q289/$Q$396)-($T289/$T$396))*(100/136.423)</f>
        <v>6.2076079483696462</v>
      </c>
      <c r="AD289" s="39"/>
    </row>
    <row r="290" spans="2:30" ht="12.75" customHeight="1" x14ac:dyDescent="0.3">
      <c r="B290" s="48" t="s">
        <v>32</v>
      </c>
      <c r="C290" s="56" t="s">
        <v>120</v>
      </c>
      <c r="D290" s="49">
        <v>699</v>
      </c>
      <c r="E290" s="50">
        <v>3264</v>
      </c>
      <c r="F290" s="57">
        <v>2448</v>
      </c>
      <c r="G290" s="53">
        <f>E290*F290/1000000</f>
        <v>7.990272</v>
      </c>
      <c r="H290" s="52">
        <v>17.3</v>
      </c>
      <c r="I290" s="58">
        <v>13</v>
      </c>
      <c r="J290" s="53">
        <f>SQRT((H290*H290)+(I290*I290))</f>
        <v>21.640009242142206</v>
      </c>
      <c r="K290" s="215">
        <f>((E290/H290)+(F290/I290))/2</f>
        <v>188.48910626945309</v>
      </c>
      <c r="L290" s="223">
        <f>E290/360</f>
        <v>9.0666666666666664</v>
      </c>
      <c r="M290" s="250">
        <f>F290/360</f>
        <v>6.8</v>
      </c>
      <c r="N290" s="261">
        <f>25.4*L290/H290</f>
        <v>13.311753371868978</v>
      </c>
      <c r="O290" s="250">
        <f>25.4*(L290/H290)*(5/8)</f>
        <v>8.3198458574181107</v>
      </c>
      <c r="P290" s="186">
        <f>254/H290</f>
        <v>14.682080924855491</v>
      </c>
      <c r="Q290" s="202">
        <f>(1/5)/0.001353831438675/N290</f>
        <v>11.097627359018835</v>
      </c>
      <c r="R290" s="255">
        <f>(1/8)/0.001353831438675/O290</f>
        <v>11.097627359018835</v>
      </c>
      <c r="S290" s="177">
        <f>(1/5)/0.001353831438675/(254/H290)</f>
        <v>10.06184880551041</v>
      </c>
      <c r="T290" s="231">
        <f>((J290^2/(Q290*(1/5/N290)))+J290)/308.4/2</f>
        <v>4.5885875422811404</v>
      </c>
      <c r="U290" s="207">
        <f>(E290*0.7)/254/2</f>
        <v>4.4976377952755904</v>
      </c>
      <c r="V290" s="177">
        <f>U290*10/14</f>
        <v>3.2125984251968505</v>
      </c>
      <c r="W290" s="177">
        <f>U290/2</f>
        <v>2.2488188976377952</v>
      </c>
      <c r="X290" s="210">
        <f>((SQRT($L290^2*$M290^2)/$N$396)+($Q290/$Q$396))*(100/72.5)</f>
        <v>7.0293697099238122</v>
      </c>
      <c r="Y290" s="186">
        <f>(($Q290/$Q$396)-($T290/$T$396))*(100/2.6125)</f>
        <v>34.82282143772769</v>
      </c>
      <c r="Z290" s="53">
        <f>((SQRT($L290^2*$M290^2)/$N$396)-($T290/$T$396))*(100/63.923)</f>
        <v>5.2755846122828398</v>
      </c>
      <c r="AA290" s="53">
        <f>((SQRT($L290^2*$M290^2)/$N$396)+($Q290/$Q$396)-($T290/$T$396))*(100/64.8571)</f>
        <v>7.2300112103878824</v>
      </c>
      <c r="AB290" s="53">
        <f>((2*SQRT($L290^2*$M290^2)/$N$396)+($Q290/$Q$396)-($T290/$T$396))*(100/136.423)</f>
        <v>6.2076079483696462</v>
      </c>
      <c r="AD290" s="39"/>
    </row>
    <row r="291" spans="2:30" ht="12.75" customHeight="1" x14ac:dyDescent="0.3">
      <c r="B291" s="48" t="s">
        <v>267</v>
      </c>
      <c r="C291" s="59" t="s">
        <v>416</v>
      </c>
      <c r="D291" s="49">
        <v>1000</v>
      </c>
      <c r="E291" s="62">
        <v>3334</v>
      </c>
      <c r="F291" s="63">
        <v>2223</v>
      </c>
      <c r="G291" s="64">
        <f>E291*F291/1000000</f>
        <v>7.4114820000000003</v>
      </c>
      <c r="H291" s="52">
        <v>20.7</v>
      </c>
      <c r="I291" s="58">
        <v>13.8</v>
      </c>
      <c r="J291" s="53">
        <f>SQRT((H291*H291)+(I291*I291))</f>
        <v>24.878303800701524</v>
      </c>
      <c r="K291" s="216">
        <f>((E291/H291)+(F291/I291))/2</f>
        <v>161.07487922705315</v>
      </c>
      <c r="L291" s="223">
        <f>E291/360</f>
        <v>9.2611111111111111</v>
      </c>
      <c r="M291" s="250">
        <f>F291/360</f>
        <v>6.1749999999999998</v>
      </c>
      <c r="N291" s="261">
        <f>25.4*L291/H291</f>
        <v>11.363875469672571</v>
      </c>
      <c r="O291" s="250">
        <f>25.4*(L291/H291)*(5/8)</f>
        <v>7.1024221685453561</v>
      </c>
      <c r="P291" s="186">
        <f>254/H291</f>
        <v>12.270531400966185</v>
      </c>
      <c r="Q291" s="202">
        <f>(1/5)/0.001353831438675/N291</f>
        <v>12.999867766099424</v>
      </c>
      <c r="R291" s="255">
        <f>(1/8)/0.001353831438675/O291</f>
        <v>12.999867766099424</v>
      </c>
      <c r="S291" s="177">
        <f>(1/5)/0.001353831438675/(254/H291)</f>
        <v>12.039321981159853</v>
      </c>
      <c r="T291" s="231">
        <f>((J291^2/(Q291*(1/5/N291)))+J291)/308.4/2</f>
        <v>4.4261938654250566</v>
      </c>
      <c r="U291" s="207">
        <f>(E291*0.7)/254/2</f>
        <v>4.5940944881889756</v>
      </c>
      <c r="V291" s="177">
        <f>U291*10/14</f>
        <v>3.2814960629921255</v>
      </c>
      <c r="W291" s="177">
        <f>U291/2</f>
        <v>2.2970472440944878</v>
      </c>
      <c r="X291" s="210">
        <f>((SQRT($L291^2*$M291^2)/$N$396)+($Q291/$Q$396))*(100/72.5)</f>
        <v>6.9630983156487076</v>
      </c>
      <c r="Y291" s="186">
        <f>(($Q291/$Q$396)-($T291/$T$396))*(100/2.6125)</f>
        <v>44.014451593754977</v>
      </c>
      <c r="Z291" s="53">
        <f>((SQRT($L291^2*$M291^2)/$N$396)-($T291/$T$396))*(100/63.923)</f>
        <v>4.8698438085518942</v>
      </c>
      <c r="AA291" s="53">
        <f>((SQRT($L291^2*$M291^2)/$N$396)+($Q291/$Q$396)-($T291/$T$396))*(100/64.8571)</f>
        <v>7.1781455572888619</v>
      </c>
      <c r="AB291" s="53">
        <f>((2*SQRT($L291^2*$M291^2)/$N$396)+($Q291/$Q$396)-($T291/$T$396))*(100/136.423)</f>
        <v>5.9822731772398638</v>
      </c>
      <c r="AD291" s="39"/>
    </row>
    <row r="292" spans="2:30" ht="12.75" customHeight="1" x14ac:dyDescent="0.3">
      <c r="B292" s="48" t="s">
        <v>30</v>
      </c>
      <c r="C292" s="59" t="s">
        <v>315</v>
      </c>
      <c r="D292" s="49">
        <v>1755</v>
      </c>
      <c r="E292" s="50">
        <v>3136</v>
      </c>
      <c r="F292" s="57">
        <v>2352</v>
      </c>
      <c r="G292" s="53">
        <f>E292*F292/1000000</f>
        <v>7.3758720000000002</v>
      </c>
      <c r="H292" s="52">
        <v>18</v>
      </c>
      <c r="I292" s="58">
        <v>13.5</v>
      </c>
      <c r="J292" s="53">
        <f>SQRT((H292*H292)+(I292*I292))</f>
        <v>22.5</v>
      </c>
      <c r="K292" s="215">
        <f>((E292/H292)+(F292/I292))/2</f>
        <v>174.22222222222223</v>
      </c>
      <c r="L292" s="223">
        <f>E292/360</f>
        <v>8.7111111111111104</v>
      </c>
      <c r="M292" s="250">
        <f>F292/360</f>
        <v>6.5333333333333332</v>
      </c>
      <c r="N292" s="261">
        <f>25.4*L292/H292</f>
        <v>12.292345679012344</v>
      </c>
      <c r="O292" s="250">
        <f>25.4*(L292/H292)*(5/8)</f>
        <v>7.6827160493827149</v>
      </c>
      <c r="P292" s="186">
        <f>254/H292</f>
        <v>14.111111111111111</v>
      </c>
      <c r="Q292" s="202">
        <f>(1/5)/0.001353831438675/N292</f>
        <v>12.017956724760282</v>
      </c>
      <c r="R292" s="255">
        <f>(1/8)/0.001353831438675/O292</f>
        <v>12.017956724760282</v>
      </c>
      <c r="S292" s="177">
        <f>(1/5)/0.001353831438675/(254/H292)</f>
        <v>10.468975635791178</v>
      </c>
      <c r="T292" s="231">
        <f>((J292^2/(Q292*(1/5/N292)))+J292)/308.4/2</f>
        <v>4.2340182227512901</v>
      </c>
      <c r="U292" s="207">
        <f>(E292*0.7)/254/2</f>
        <v>4.3212598425196846</v>
      </c>
      <c r="V292" s="177">
        <f>U292*10/14</f>
        <v>3.0866141732283459</v>
      </c>
      <c r="W292" s="177">
        <f>U292/2</f>
        <v>2.1606299212598423</v>
      </c>
      <c r="X292" s="210">
        <f>((SQRT($L292^2*$M292^2)/$N$396)+($Q292/$Q$396))*(100/72.5)</f>
        <v>6.7791549656377512</v>
      </c>
      <c r="Y292" s="186">
        <f>(($Q292/$Q$396)-($T292/$T$396))*(100/2.6125)</f>
        <v>40.207190850973632</v>
      </c>
      <c r="Z292" s="53">
        <f>((SQRT($L292^2*$M292^2)/$N$396)-($T292/$T$396))*(100/63.923)</f>
        <v>4.8701674915834232</v>
      </c>
      <c r="AA292" s="53">
        <f>((SQRT($L292^2*$M292^2)/$N$396)+($Q292/$Q$396)-($T292/$T$396))*(100/64.8571)</f>
        <v>6.9988153777411615</v>
      </c>
      <c r="AB292" s="53">
        <f>((2*SQRT($L292^2*$M292^2)/$N$396)+($Q292/$Q$396)-($T292/$T$396))*(100/136.423)</f>
        <v>5.8846708514929595</v>
      </c>
      <c r="AD292" s="39"/>
    </row>
    <row r="293" spans="2:30" ht="12.75" customHeight="1" x14ac:dyDescent="0.3">
      <c r="B293" s="48" t="s">
        <v>32</v>
      </c>
      <c r="C293" s="59" t="s">
        <v>150</v>
      </c>
      <c r="D293" s="49">
        <v>1500</v>
      </c>
      <c r="E293" s="50">
        <v>3136</v>
      </c>
      <c r="F293" s="57">
        <v>2352</v>
      </c>
      <c r="G293" s="53">
        <f>E293*F293/1000000</f>
        <v>7.3758720000000002</v>
      </c>
      <c r="H293" s="52">
        <v>17.3</v>
      </c>
      <c r="I293" s="58">
        <v>13</v>
      </c>
      <c r="J293" s="53">
        <f>SQRT((H293*H293)+(I293*I293))</f>
        <v>21.640009242142206</v>
      </c>
      <c r="K293" s="215">
        <f>((E293/H293)+(F293/I293))/2</f>
        <v>181.09737661182749</v>
      </c>
      <c r="L293" s="223">
        <f>E293/360</f>
        <v>8.7111111111111104</v>
      </c>
      <c r="M293" s="250">
        <f>F293/360</f>
        <v>6.5333333333333332</v>
      </c>
      <c r="N293" s="261">
        <f>25.4*L293/H293</f>
        <v>12.789723827874115</v>
      </c>
      <c r="O293" s="250">
        <f>25.4*(L293/H293)*(5/8)</f>
        <v>7.9935773924213205</v>
      </c>
      <c r="P293" s="186">
        <f>254/H293</f>
        <v>14.682080924855491</v>
      </c>
      <c r="Q293" s="202">
        <f>(1/5)/0.001353831438675/N293</f>
        <v>11.550591741019606</v>
      </c>
      <c r="R293" s="255">
        <f>(1/8)/0.001353831438675/O293</f>
        <v>11.550591741019606</v>
      </c>
      <c r="S293" s="177">
        <f>(1/5)/0.001353831438675/(254/H293)</f>
        <v>10.06184880551041</v>
      </c>
      <c r="T293" s="231">
        <f>((J293^2/(Q293*(1/5/N293)))+J293)/308.4/2</f>
        <v>4.2384527309623286</v>
      </c>
      <c r="U293" s="207">
        <f>(E293*0.7)/254/2</f>
        <v>4.3212598425196846</v>
      </c>
      <c r="V293" s="177">
        <f>U293*10/14</f>
        <v>3.0866141732283459</v>
      </c>
      <c r="W293" s="177">
        <f>U293/2</f>
        <v>2.1606299212598423</v>
      </c>
      <c r="X293" s="210">
        <f>((SQRT($L293^2*$M293^2)/$N$396)+($Q293/$Q$396))*(100/72.5)</f>
        <v>6.7026607077144966</v>
      </c>
      <c r="Y293" s="186">
        <f>(($Q293/$Q$396)-($T293/$T$396))*(100/2.6125)</f>
        <v>38.069323524189343</v>
      </c>
      <c r="Z293" s="53">
        <f>((SQRT($L293^2*$M293^2)/$N$396)-($T293/$T$396))*(100/63.923)</f>
        <v>4.8695519902491915</v>
      </c>
      <c r="AA293" s="53">
        <f>((SQRT($L293^2*$M293^2)/$N$396)+($Q293/$Q$396)-($T293/$T$396))*(100/64.8571)</f>
        <v>6.9127002355096403</v>
      </c>
      <c r="AB293" s="53">
        <f>((2*SQRT($L293^2*$M293^2)/$N$396)+($Q293/$Q$396)-($T293/$T$396))*(100/136.423)</f>
        <v>5.8437306992369313</v>
      </c>
      <c r="AD293" s="39"/>
    </row>
    <row r="294" spans="2:30" ht="12.75" customHeight="1" x14ac:dyDescent="0.3">
      <c r="B294" s="48" t="s">
        <v>36</v>
      </c>
      <c r="C294" s="59" t="s">
        <v>119</v>
      </c>
      <c r="D294" s="49">
        <v>699</v>
      </c>
      <c r="E294" s="50">
        <v>3488</v>
      </c>
      <c r="F294" s="57">
        <v>2616</v>
      </c>
      <c r="G294" s="53">
        <f>E294*F294/1000000</f>
        <v>9.1246080000000003</v>
      </c>
      <c r="H294" s="52">
        <v>7.1760000000000002</v>
      </c>
      <c r="I294" s="58">
        <v>5.319</v>
      </c>
      <c r="J294" s="53">
        <f>SQRT((H294*H294)+(I294*I294))</f>
        <v>8.9323421900417586</v>
      </c>
      <c r="K294" s="215">
        <f>((E294/H294)+(F294/I294))/2</f>
        <v>488.94321549364588</v>
      </c>
      <c r="L294" s="223">
        <f>E294/360</f>
        <v>9.6888888888888882</v>
      </c>
      <c r="M294" s="250">
        <f>F294/360</f>
        <v>7.2666666666666666</v>
      </c>
      <c r="N294" s="261">
        <f>25.4*L294/H294</f>
        <v>34.294562120649069</v>
      </c>
      <c r="O294" s="250">
        <f>25.4*(L294/H294)*(5/8)</f>
        <v>21.43410132540567</v>
      </c>
      <c r="P294" s="186">
        <f>254/H294</f>
        <v>35.395763656633221</v>
      </c>
      <c r="Q294" s="202">
        <f>(1/5)/0.001353831438675/N294</f>
        <v>4.307647314359949</v>
      </c>
      <c r="R294" s="255">
        <f>(1/8)/0.001353831438675/O294</f>
        <v>4.3076473143599481</v>
      </c>
      <c r="S294" s="177">
        <f>(1/5)/0.001353831438675/(254/H294)</f>
        <v>4.1736316201354162</v>
      </c>
      <c r="T294" s="231">
        <f>((J294^2/(Q294*(1/5/N294)))+J294)/308.4/2</f>
        <v>5.1637019819882362</v>
      </c>
      <c r="U294" s="207">
        <f>(E294*0.7)/254/2</f>
        <v>4.8062992125984252</v>
      </c>
      <c r="V294" s="177">
        <f>U294*10/14</f>
        <v>3.4330708661417324</v>
      </c>
      <c r="W294" s="177">
        <f>U294/2</f>
        <v>2.4031496062992126</v>
      </c>
      <c r="X294" s="210">
        <f>((SQRT($L294^2*$M294^2)/$N$396)+($Q294/$Q$396))*(100/72.5)</f>
        <v>6.6581069788800882</v>
      </c>
      <c r="Y294" s="186">
        <f>(($Q294/$Q$396)-($T294/$T$396))*(100/2.6125)</f>
        <v>2.0290539969957617</v>
      </c>
      <c r="Z294" s="53">
        <f>((SQRT($L294^2*$M294^2)/$N$396)-($T294/$T$396))*(100/63.923)</f>
        <v>6.0351216929739016</v>
      </c>
      <c r="AA294" s="53">
        <f>((SQRT($L294^2*$M294^2)/$N$396)+($Q294/$Q$396)-($T294/$T$396))*(100/64.8571)</f>
        <v>6.7363229585961175</v>
      </c>
      <c r="AB294" s="53">
        <f>((2*SQRT($L294^2*$M294^2)/$N$396)+($Q294/$Q$396)-($T294/$T$396))*(100/136.423)</f>
        <v>6.3661980747291649</v>
      </c>
      <c r="AD294" s="39"/>
    </row>
    <row r="295" spans="2:30" ht="12.75" customHeight="1" x14ac:dyDescent="0.3">
      <c r="B295" s="54" t="s">
        <v>21</v>
      </c>
      <c r="C295" s="82" t="s">
        <v>27</v>
      </c>
      <c r="D295" s="49">
        <v>1149</v>
      </c>
      <c r="E295" s="50">
        <v>3072</v>
      </c>
      <c r="F295" s="57">
        <v>2048</v>
      </c>
      <c r="G295" s="53">
        <f>E295*F295/1000000</f>
        <v>6.2914560000000002</v>
      </c>
      <c r="H295" s="52">
        <v>22.7</v>
      </c>
      <c r="I295" s="58">
        <v>15.1</v>
      </c>
      <c r="J295" s="53">
        <f>SQRT((H295*H295)+(I295*I295))</f>
        <v>27.263528751795867</v>
      </c>
      <c r="K295" s="215">
        <f>((E295/H295)+(F295/I295))/2</f>
        <v>135.47976777430932</v>
      </c>
      <c r="L295" s="223">
        <f>E295/360</f>
        <v>8.5333333333333332</v>
      </c>
      <c r="M295" s="250">
        <f>F295/360</f>
        <v>5.6888888888888891</v>
      </c>
      <c r="N295" s="261">
        <f>25.4*L295/H295</f>
        <v>9.5483113069016152</v>
      </c>
      <c r="O295" s="250">
        <f>25.4*(L295/H295)*(5/8)</f>
        <v>5.967694566813508</v>
      </c>
      <c r="P295" s="186">
        <f>254/H295</f>
        <v>11.189427312775331</v>
      </c>
      <c r="Q295" s="202">
        <f>(1/5)/0.001353831438675/N295</f>
        <v>15.471728315915348</v>
      </c>
      <c r="R295" s="255">
        <f>(1/8)/0.001353831438675/O295</f>
        <v>15.471728315915351</v>
      </c>
      <c r="S295" s="177">
        <f>(1/5)/0.001353831438675/(254/H295)</f>
        <v>13.202541496247763</v>
      </c>
      <c r="T295" s="231">
        <f>((J295^2/(Q295*(1/5/N295)))+J295)/308.4/2</f>
        <v>3.7627848446683205</v>
      </c>
      <c r="U295" s="207">
        <f>(E295*0.7)/254/2</f>
        <v>4.2330708661417313</v>
      </c>
      <c r="V295" s="177">
        <f>U295*10/14</f>
        <v>3.0236220472440936</v>
      </c>
      <c r="W295" s="177">
        <f>U295/2</f>
        <v>2.1165354330708657</v>
      </c>
      <c r="X295" s="210">
        <f>((SQRT($L295^2*$M295^2)/$N$396)+($Q295/$Q$396))*(100/72.5)</f>
        <v>6.6369447159645079</v>
      </c>
      <c r="Y295" s="186">
        <f>(($Q295/$Q$396)-($T295/$T$396))*(100/2.6125)</f>
        <v>57.494853133996237</v>
      </c>
      <c r="Z295" s="53">
        <f>((SQRT($L295^2*$M295^2)/$N$396)-($T295/$T$396))*(100/63.923)</f>
        <v>4.1331506583937845</v>
      </c>
      <c r="AA295" s="53">
        <f>((SQRT($L295^2*$M295^2)/$N$396)+($Q295/$Q$396)-($T295/$T$396))*(100/64.8571)</f>
        <v>6.9043110565882362</v>
      </c>
      <c r="AB295" s="53">
        <f>((2*SQRT($L295^2*$M295^2)/$N$396)+($Q295/$Q$396)-($T295/$T$396))*(100/136.423)</f>
        <v>5.4637552424732831</v>
      </c>
      <c r="AD295" s="39"/>
    </row>
    <row r="296" spans="2:30" ht="12.75" customHeight="1" x14ac:dyDescent="0.3">
      <c r="B296" s="54" t="s">
        <v>21</v>
      </c>
      <c r="C296" s="82" t="s">
        <v>18</v>
      </c>
      <c r="D296" s="49">
        <v>580</v>
      </c>
      <c r="E296" s="50">
        <v>3072</v>
      </c>
      <c r="F296" s="57">
        <v>2048</v>
      </c>
      <c r="G296" s="53">
        <f>E296*F296/1000000</f>
        <v>6.2914560000000002</v>
      </c>
      <c r="H296" s="52">
        <v>22.7</v>
      </c>
      <c r="I296" s="58">
        <v>15.1</v>
      </c>
      <c r="J296" s="53">
        <f>SQRT((H296*H296)+(I296*I296))</f>
        <v>27.263528751795867</v>
      </c>
      <c r="K296" s="215">
        <f>((E296/H296)+(F296/I296))/2</f>
        <v>135.47976777430932</v>
      </c>
      <c r="L296" s="223">
        <f>E296/360</f>
        <v>8.5333333333333332</v>
      </c>
      <c r="M296" s="250">
        <f>F296/360</f>
        <v>5.6888888888888891</v>
      </c>
      <c r="N296" s="261">
        <f>25.4*L296/H296</f>
        <v>9.5483113069016152</v>
      </c>
      <c r="O296" s="250">
        <f>25.4*(L296/H296)*(5/8)</f>
        <v>5.967694566813508</v>
      </c>
      <c r="P296" s="186">
        <f>254/H296</f>
        <v>11.189427312775331</v>
      </c>
      <c r="Q296" s="202">
        <f>(1/5)/0.001353831438675/N296</f>
        <v>15.471728315915348</v>
      </c>
      <c r="R296" s="255">
        <f>(1/8)/0.001353831438675/O296</f>
        <v>15.471728315915351</v>
      </c>
      <c r="S296" s="177">
        <f>(1/5)/0.001353831438675/(254/H296)</f>
        <v>13.202541496247763</v>
      </c>
      <c r="T296" s="231">
        <f>((J296^2/(Q296*(1/5/N296)))+J296)/308.4/2</f>
        <v>3.7627848446683205</v>
      </c>
      <c r="U296" s="207">
        <f>(E296*0.7)/254/2</f>
        <v>4.2330708661417313</v>
      </c>
      <c r="V296" s="177">
        <f>U296*10/14</f>
        <v>3.0236220472440936</v>
      </c>
      <c r="W296" s="177">
        <f>U296/2</f>
        <v>2.1165354330708657</v>
      </c>
      <c r="X296" s="210">
        <f>((SQRT($L296^2*$M296^2)/$N$396)+($Q296/$Q$396))*(100/72.5)</f>
        <v>6.6369447159645079</v>
      </c>
      <c r="Y296" s="186">
        <f>(($Q296/$Q$396)-($T296/$T$396))*(100/2.6125)</f>
        <v>57.494853133996237</v>
      </c>
      <c r="Z296" s="53">
        <f>((SQRT($L296^2*$M296^2)/$N$396)-($T296/$T$396))*(100/63.923)</f>
        <v>4.1331506583937845</v>
      </c>
      <c r="AA296" s="53">
        <f>((SQRT($L296^2*$M296^2)/$N$396)+($Q296/$Q$396)-($T296/$T$396))*(100/64.8571)</f>
        <v>6.9043110565882362</v>
      </c>
      <c r="AB296" s="53">
        <f>((2*SQRT($L296^2*$M296^2)/$N$396)+($Q296/$Q$396)-($T296/$T$396))*(100/136.423)</f>
        <v>5.4637552424732831</v>
      </c>
      <c r="AD296" s="39"/>
    </row>
    <row r="297" spans="2:30" ht="12.75" customHeight="1" x14ac:dyDescent="0.3">
      <c r="B297" s="48" t="s">
        <v>21</v>
      </c>
      <c r="C297" s="59" t="s">
        <v>41</v>
      </c>
      <c r="D297" s="49">
        <v>2000</v>
      </c>
      <c r="E297" s="50">
        <v>3072</v>
      </c>
      <c r="F297" s="57">
        <v>2048</v>
      </c>
      <c r="G297" s="53">
        <f>E297*F297/1000000</f>
        <v>6.2914560000000002</v>
      </c>
      <c r="H297" s="52">
        <v>22.7</v>
      </c>
      <c r="I297" s="58">
        <v>15.1</v>
      </c>
      <c r="J297" s="53">
        <f>SQRT((H297*H297)+(I297*I297))</f>
        <v>27.263528751795867</v>
      </c>
      <c r="K297" s="215">
        <f>((E297/H297)+(F297/I297))/2</f>
        <v>135.47976777430932</v>
      </c>
      <c r="L297" s="223">
        <f>E297/360</f>
        <v>8.5333333333333332</v>
      </c>
      <c r="M297" s="250">
        <f>F297/360</f>
        <v>5.6888888888888891</v>
      </c>
      <c r="N297" s="261">
        <f>25.4*L297/H297</f>
        <v>9.5483113069016152</v>
      </c>
      <c r="O297" s="250">
        <f>25.4*(L297/H297)*(5/8)</f>
        <v>5.967694566813508</v>
      </c>
      <c r="P297" s="186">
        <f>254/H297</f>
        <v>11.189427312775331</v>
      </c>
      <c r="Q297" s="202">
        <f>(1/5)/0.001353831438675/N297</f>
        <v>15.471728315915348</v>
      </c>
      <c r="R297" s="255">
        <f>(1/8)/0.001353831438675/O297</f>
        <v>15.471728315915351</v>
      </c>
      <c r="S297" s="177">
        <f>(1/5)/0.001353831438675/(254/H297)</f>
        <v>13.202541496247763</v>
      </c>
      <c r="T297" s="231">
        <f>((J297^2/(Q297*(1/5/N297)))+J297)/308.4/2</f>
        <v>3.7627848446683205</v>
      </c>
      <c r="U297" s="207">
        <f>(E297*0.7)/254/2</f>
        <v>4.2330708661417313</v>
      </c>
      <c r="V297" s="177">
        <f>U297*10/14</f>
        <v>3.0236220472440936</v>
      </c>
      <c r="W297" s="177">
        <f>U297/2</f>
        <v>2.1165354330708657</v>
      </c>
      <c r="X297" s="210">
        <f>((SQRT($L297^2*$M297^2)/$N$396)+($Q297/$Q$396))*(100/72.5)</f>
        <v>6.6369447159645079</v>
      </c>
      <c r="Y297" s="186">
        <f>(($Q297/$Q$396)-($T297/$T$396))*(100/2.6125)</f>
        <v>57.494853133996237</v>
      </c>
      <c r="Z297" s="53">
        <f>((SQRT($L297^2*$M297^2)/$N$396)-($T297/$T$396))*(100/63.923)</f>
        <v>4.1331506583937845</v>
      </c>
      <c r="AA297" s="53">
        <f>((SQRT($L297^2*$M297^2)/$N$396)+($Q297/$Q$396)-($T297/$T$396))*(100/64.8571)</f>
        <v>6.9043110565882362</v>
      </c>
      <c r="AB297" s="53">
        <f>((2*SQRT($L297^2*$M297^2)/$N$396)+($Q297/$Q$396)-($T297/$T$396))*(100/136.423)</f>
        <v>5.4637552424732831</v>
      </c>
      <c r="AD297" s="39"/>
    </row>
    <row r="298" spans="2:30" ht="12.75" customHeight="1" x14ac:dyDescent="0.3">
      <c r="B298" s="54" t="s">
        <v>14</v>
      </c>
      <c r="C298" s="82" t="s">
        <v>184</v>
      </c>
      <c r="D298" s="49">
        <v>573</v>
      </c>
      <c r="E298" s="50">
        <v>3008</v>
      </c>
      <c r="F298" s="57">
        <v>2000</v>
      </c>
      <c r="G298" s="53">
        <f>E298*F298/1000000</f>
        <v>6.016</v>
      </c>
      <c r="H298" s="52">
        <v>23.7</v>
      </c>
      <c r="I298" s="58">
        <v>15.5</v>
      </c>
      <c r="J298" s="53">
        <f>SQRT((H298*H298)+(I298*I298))</f>
        <v>28.318545160371496</v>
      </c>
      <c r="K298" s="215">
        <f>((E298/H298)+(F298/I298))/2</f>
        <v>127.9760446440724</v>
      </c>
      <c r="L298" s="223">
        <f>E298/360</f>
        <v>8.3555555555555561</v>
      </c>
      <c r="M298" s="250">
        <f>F298/360</f>
        <v>5.5555555555555554</v>
      </c>
      <c r="N298" s="261">
        <f>25.4*L298/H298</f>
        <v>8.954899203000469</v>
      </c>
      <c r="O298" s="250">
        <f>25.4*(L298/H298)*(5/8)</f>
        <v>5.5968120018752927</v>
      </c>
      <c r="P298" s="186">
        <f>254/H298</f>
        <v>10.717299578059071</v>
      </c>
      <c r="Q298" s="202">
        <f>(1/5)/0.001353831438675/N298</f>
        <v>16.496989532463491</v>
      </c>
      <c r="R298" s="255">
        <f>(1/8)/0.001353831438675/O298</f>
        <v>16.496989532463491</v>
      </c>
      <c r="S298" s="177">
        <f>(1/5)/0.001353831438675/(254/H298)</f>
        <v>13.784151253791718</v>
      </c>
      <c r="T298" s="231">
        <f>((J298^2/(Q298*(1/5/N298)))+J298)/308.4/2</f>
        <v>3.5746833855082567</v>
      </c>
      <c r="U298" s="207">
        <f>(E298*0.7)/254/2</f>
        <v>4.1448818897637789</v>
      </c>
      <c r="V298" s="177">
        <f>U298*10/14</f>
        <v>2.9606299212598421</v>
      </c>
      <c r="W298" s="177">
        <f>U298/2</f>
        <v>2.0724409448818895</v>
      </c>
      <c r="X298" s="210">
        <f>((SQRT($L298^2*$M298^2)/$N$396)+($Q298/$Q$396))*(100/72.5)</f>
        <v>6.6250378483467545</v>
      </c>
      <c r="Y298" s="186">
        <f>(($Q298/$Q$396)-($T298/$T$396))*(100/2.6125)</f>
        <v>62.790484364589794</v>
      </c>
      <c r="Z298" s="53">
        <f>((SQRT($L298^2*$M298^2)/$N$396)-($T298/$T$396))*(100/63.923)</f>
        <v>3.9554327005896659</v>
      </c>
      <c r="AA298" s="53">
        <f>((SQRT($L298^2*$M298^2)/$N$396)+($Q298/$Q$396)-($T298/$T$396))*(100/64.8571)</f>
        <v>6.9167331635813483</v>
      </c>
      <c r="AB298" s="53">
        <f>((2*SQRT($L298^2*$M298^2)/$N$396)+($Q298/$Q$396)-($T298/$T$396))*(100/136.423)</f>
        <v>5.3741551536392898</v>
      </c>
      <c r="AD298" s="39"/>
    </row>
    <row r="299" spans="2:30" ht="12.75" customHeight="1" x14ac:dyDescent="0.3">
      <c r="B299" s="54" t="s">
        <v>14</v>
      </c>
      <c r="C299" s="82" t="s">
        <v>112</v>
      </c>
      <c r="D299" s="49">
        <v>550</v>
      </c>
      <c r="E299" s="50">
        <v>3008</v>
      </c>
      <c r="F299" s="57">
        <v>2000</v>
      </c>
      <c r="G299" s="53">
        <f>E299*F299/1000000</f>
        <v>6.016</v>
      </c>
      <c r="H299" s="52">
        <v>23.7</v>
      </c>
      <c r="I299" s="58">
        <v>15.5</v>
      </c>
      <c r="J299" s="53">
        <f>SQRT((H299*H299)+(I299*I299))</f>
        <v>28.318545160371496</v>
      </c>
      <c r="K299" s="215">
        <f>((E299/H299)+(F299/I299))/2</f>
        <v>127.9760446440724</v>
      </c>
      <c r="L299" s="223">
        <f>E299/360</f>
        <v>8.3555555555555561</v>
      </c>
      <c r="M299" s="250">
        <f>F299/360</f>
        <v>5.5555555555555554</v>
      </c>
      <c r="N299" s="261">
        <f>25.4*L299/H299</f>
        <v>8.954899203000469</v>
      </c>
      <c r="O299" s="250">
        <f>25.4*(L299/H299)*(5/8)</f>
        <v>5.5968120018752927</v>
      </c>
      <c r="P299" s="186">
        <f>254/H299</f>
        <v>10.717299578059071</v>
      </c>
      <c r="Q299" s="202">
        <f>(1/5)/0.001353831438675/N299</f>
        <v>16.496989532463491</v>
      </c>
      <c r="R299" s="255">
        <f>(1/8)/0.001353831438675/O299</f>
        <v>16.496989532463491</v>
      </c>
      <c r="S299" s="177">
        <f>(1/5)/0.001353831438675/(254/H299)</f>
        <v>13.784151253791718</v>
      </c>
      <c r="T299" s="231">
        <f>((J299^2/(Q299*(1/5/N299)))+J299)/308.4/2</f>
        <v>3.5746833855082567</v>
      </c>
      <c r="U299" s="207">
        <f>(E299*0.7)/254/2</f>
        <v>4.1448818897637789</v>
      </c>
      <c r="V299" s="177">
        <f>U299*10/14</f>
        <v>2.9606299212598421</v>
      </c>
      <c r="W299" s="177">
        <f>U299/2</f>
        <v>2.0724409448818895</v>
      </c>
      <c r="X299" s="210">
        <f>((SQRT($L299^2*$M299^2)/$N$396)+($Q299/$Q$396))*(100/72.5)</f>
        <v>6.6250378483467545</v>
      </c>
      <c r="Y299" s="186">
        <f>(($Q299/$Q$396)-($T299/$T$396))*(100/2.6125)</f>
        <v>62.790484364589794</v>
      </c>
      <c r="Z299" s="53">
        <f>((SQRT($L299^2*$M299^2)/$N$396)-($T299/$T$396))*(100/63.923)</f>
        <v>3.9554327005896659</v>
      </c>
      <c r="AA299" s="53">
        <f>((SQRT($L299^2*$M299^2)/$N$396)+($Q299/$Q$396)-($T299/$T$396))*(100/64.8571)</f>
        <v>6.9167331635813483</v>
      </c>
      <c r="AB299" s="53">
        <f>((2*SQRT($L299^2*$M299^2)/$N$396)+($Q299/$Q$396)-($T299/$T$396))*(100/136.423)</f>
        <v>5.3741551536392898</v>
      </c>
      <c r="AD299" s="39"/>
    </row>
    <row r="300" spans="2:30" ht="12.75" customHeight="1" x14ac:dyDescent="0.3">
      <c r="B300" s="54" t="s">
        <v>14</v>
      </c>
      <c r="C300" s="82" t="s">
        <v>15</v>
      </c>
      <c r="D300" s="49">
        <v>999</v>
      </c>
      <c r="E300" s="50">
        <v>3008</v>
      </c>
      <c r="F300" s="57">
        <v>2000</v>
      </c>
      <c r="G300" s="53">
        <f>E300*F300/1000000</f>
        <v>6.016</v>
      </c>
      <c r="H300" s="52">
        <v>23.7</v>
      </c>
      <c r="I300" s="58">
        <v>15.5</v>
      </c>
      <c r="J300" s="53">
        <f>SQRT((H300*H300)+(I300*I300))</f>
        <v>28.318545160371496</v>
      </c>
      <c r="K300" s="215">
        <f>((E300/H300)+(F300/I300))/2</f>
        <v>127.9760446440724</v>
      </c>
      <c r="L300" s="223">
        <f>E300/360</f>
        <v>8.3555555555555561</v>
      </c>
      <c r="M300" s="250">
        <f>F300/360</f>
        <v>5.5555555555555554</v>
      </c>
      <c r="N300" s="261">
        <f>25.4*L300/H300</f>
        <v>8.954899203000469</v>
      </c>
      <c r="O300" s="250">
        <f>25.4*(L300/H300)*(5/8)</f>
        <v>5.5968120018752927</v>
      </c>
      <c r="P300" s="186">
        <f>254/H300</f>
        <v>10.717299578059071</v>
      </c>
      <c r="Q300" s="202">
        <f>(1/5)/0.001353831438675/N300</f>
        <v>16.496989532463491</v>
      </c>
      <c r="R300" s="255">
        <f>(1/8)/0.001353831438675/O300</f>
        <v>16.496989532463491</v>
      </c>
      <c r="S300" s="177">
        <f>(1/5)/0.001353831438675/(254/H300)</f>
        <v>13.784151253791718</v>
      </c>
      <c r="T300" s="231">
        <f>((J300^2/(Q300*(1/5/N300)))+J300)/308.4/2</f>
        <v>3.5746833855082567</v>
      </c>
      <c r="U300" s="207">
        <f>(E300*0.7)/254/2</f>
        <v>4.1448818897637789</v>
      </c>
      <c r="V300" s="177">
        <f>U300*10/14</f>
        <v>2.9606299212598421</v>
      </c>
      <c r="W300" s="177">
        <f>U300/2</f>
        <v>2.0724409448818895</v>
      </c>
      <c r="X300" s="210">
        <f>((SQRT($L300^2*$M300^2)/$N$396)+($Q300/$Q$396))*(100/72.5)</f>
        <v>6.6250378483467545</v>
      </c>
      <c r="Y300" s="186">
        <f>(($Q300/$Q$396)-($T300/$T$396))*(100/2.6125)</f>
        <v>62.790484364589794</v>
      </c>
      <c r="Z300" s="53">
        <f>((SQRT($L300^2*$M300^2)/$N$396)-($T300/$T$396))*(100/63.923)</f>
        <v>3.9554327005896659</v>
      </c>
      <c r="AA300" s="53">
        <f>((SQRT($L300^2*$M300^2)/$N$396)+($Q300/$Q$396)-($T300/$T$396))*(100/64.8571)</f>
        <v>6.9167331635813483</v>
      </c>
      <c r="AB300" s="53">
        <f>((2*SQRT($L300^2*$M300^2)/$N$396)+($Q300/$Q$396)-($T300/$T$396))*(100/136.423)</f>
        <v>5.3741551536392898</v>
      </c>
      <c r="AD300" s="39"/>
    </row>
    <row r="301" spans="2:30" ht="12.75" customHeight="1" x14ac:dyDescent="0.3">
      <c r="B301" s="54" t="s">
        <v>14</v>
      </c>
      <c r="C301" s="82" t="s">
        <v>109</v>
      </c>
      <c r="D301" s="49">
        <v>999</v>
      </c>
      <c r="E301" s="50">
        <v>3008</v>
      </c>
      <c r="F301" s="57">
        <v>2000</v>
      </c>
      <c r="G301" s="53">
        <f>E301*F301/1000000</f>
        <v>6.016</v>
      </c>
      <c r="H301" s="52">
        <v>23.7</v>
      </c>
      <c r="I301" s="58">
        <v>15.5</v>
      </c>
      <c r="J301" s="53">
        <f>SQRT((H301*H301)+(I301*I301))</f>
        <v>28.318545160371496</v>
      </c>
      <c r="K301" s="215">
        <f>((E301/H301)+(F301/I301))/2</f>
        <v>127.9760446440724</v>
      </c>
      <c r="L301" s="223">
        <f>E301/360</f>
        <v>8.3555555555555561</v>
      </c>
      <c r="M301" s="250">
        <f>F301/360</f>
        <v>5.5555555555555554</v>
      </c>
      <c r="N301" s="261">
        <f>25.4*L301/H301</f>
        <v>8.954899203000469</v>
      </c>
      <c r="O301" s="250">
        <f>25.4*(L301/H301)*(5/8)</f>
        <v>5.5968120018752927</v>
      </c>
      <c r="P301" s="186">
        <f>254/H301</f>
        <v>10.717299578059071</v>
      </c>
      <c r="Q301" s="202">
        <f>(1/5)/0.001353831438675/N301</f>
        <v>16.496989532463491</v>
      </c>
      <c r="R301" s="255">
        <f>(1/8)/0.001353831438675/O301</f>
        <v>16.496989532463491</v>
      </c>
      <c r="S301" s="177">
        <f>(1/5)/0.001353831438675/(254/H301)</f>
        <v>13.784151253791718</v>
      </c>
      <c r="T301" s="231">
        <f>((J301^2/(Q301*(1/5/N301)))+J301)/308.4/2</f>
        <v>3.5746833855082567</v>
      </c>
      <c r="U301" s="207">
        <f>(E301*0.7)/254/2</f>
        <v>4.1448818897637789</v>
      </c>
      <c r="V301" s="177">
        <f>U301*10/14</f>
        <v>2.9606299212598421</v>
      </c>
      <c r="W301" s="177">
        <f>U301/2</f>
        <v>2.0724409448818895</v>
      </c>
      <c r="X301" s="210">
        <f>((SQRT($L301^2*$M301^2)/$N$396)+($Q301/$Q$396))*(100/72.5)</f>
        <v>6.6250378483467545</v>
      </c>
      <c r="Y301" s="186">
        <f>(($Q301/$Q$396)-($T301/$T$396))*(100/2.6125)</f>
        <v>62.790484364589794</v>
      </c>
      <c r="Z301" s="53">
        <f>((SQRT($L301^2*$M301^2)/$N$396)-($T301/$T$396))*(100/63.923)</f>
        <v>3.9554327005896659</v>
      </c>
      <c r="AA301" s="53">
        <f>((SQRT($L301^2*$M301^2)/$N$396)+($Q301/$Q$396)-($T301/$T$396))*(100/64.8571)</f>
        <v>6.9167331635813483</v>
      </c>
      <c r="AB301" s="53">
        <f>((2*SQRT($L301^2*$M301^2)/$N$396)+($Q301/$Q$396)-($T301/$T$396))*(100/136.423)</f>
        <v>5.3741551536392898</v>
      </c>
      <c r="AD301" s="39"/>
    </row>
    <row r="302" spans="2:30" ht="12.75" customHeight="1" x14ac:dyDescent="0.3">
      <c r="B302" s="48" t="s">
        <v>14</v>
      </c>
      <c r="C302" s="82" t="s">
        <v>49</v>
      </c>
      <c r="D302" s="49">
        <v>1399</v>
      </c>
      <c r="E302" s="50">
        <v>3008</v>
      </c>
      <c r="F302" s="57">
        <v>2000</v>
      </c>
      <c r="G302" s="53">
        <f>E302*F302/1000000</f>
        <v>6.016</v>
      </c>
      <c r="H302" s="52">
        <v>23.7</v>
      </c>
      <c r="I302" s="58">
        <v>15.6</v>
      </c>
      <c r="J302" s="53">
        <f>SQRT((H302*H302)+(I302*I302))</f>
        <v>28.373403038761495</v>
      </c>
      <c r="K302" s="215">
        <f>((E302/H302)+(F302/I302))/2</f>
        <v>127.56247971437844</v>
      </c>
      <c r="L302" s="223">
        <f>E302/360</f>
        <v>8.3555555555555561</v>
      </c>
      <c r="M302" s="250">
        <f>F302/360</f>
        <v>5.5555555555555554</v>
      </c>
      <c r="N302" s="261">
        <f>25.4*L302/H302</f>
        <v>8.954899203000469</v>
      </c>
      <c r="O302" s="250">
        <f>25.4*(L302/H302)*(5/8)</f>
        <v>5.5968120018752927</v>
      </c>
      <c r="P302" s="186">
        <f>254/H302</f>
        <v>10.717299578059071</v>
      </c>
      <c r="Q302" s="202">
        <f>(1/5)/0.001353831438675/N302</f>
        <v>16.496989532463491</v>
      </c>
      <c r="R302" s="255">
        <f>(1/8)/0.001353831438675/O302</f>
        <v>16.496989532463491</v>
      </c>
      <c r="S302" s="177">
        <f>(1/5)/0.001353831438675/(254/H302)</f>
        <v>13.784151253791718</v>
      </c>
      <c r="T302" s="231">
        <f>((J302^2/(Q302*(1/5/N302)))+J302)/308.4/2</f>
        <v>3.5884572376991843</v>
      </c>
      <c r="U302" s="207">
        <f>(E302*0.7)/254/2</f>
        <v>4.1448818897637789</v>
      </c>
      <c r="V302" s="177">
        <f>U302*10/14</f>
        <v>2.9606299212598421</v>
      </c>
      <c r="W302" s="177">
        <f>U302/2</f>
        <v>2.0724409448818895</v>
      </c>
      <c r="X302" s="210">
        <f>((SQRT($L302^2*$M302^2)/$N$396)+($Q302/$Q$396))*(100/72.5)</f>
        <v>6.6250378483467545</v>
      </c>
      <c r="Y302" s="186">
        <f>(($Q302/$Q$396)-($T302/$T$396))*(100/2.6125)</f>
        <v>62.743706563454424</v>
      </c>
      <c r="Z302" s="53">
        <f>((SQRT($L302^2*$M302^2)/$N$396)-($T302/$T$396))*(100/63.923)</f>
        <v>3.953520916013439</v>
      </c>
      <c r="AA302" s="53">
        <f>((SQRT($L302^2*$M302^2)/$N$396)+($Q302/$Q$396)-($T302/$T$396))*(100/64.8571)</f>
        <v>6.91484891335329</v>
      </c>
      <c r="AB302" s="53">
        <f>((2*SQRT($L302^2*$M302^2)/$N$396)+($Q302/$Q$396)-($T302/$T$396))*(100/136.423)</f>
        <v>5.3732593589018469</v>
      </c>
      <c r="AD302" s="39"/>
    </row>
    <row r="303" spans="2:30" ht="12.75" customHeight="1" x14ac:dyDescent="0.3">
      <c r="B303" s="54" t="s">
        <v>73</v>
      </c>
      <c r="C303" s="56" t="s">
        <v>304</v>
      </c>
      <c r="D303" s="49">
        <v>2999</v>
      </c>
      <c r="E303" s="50">
        <v>3008</v>
      </c>
      <c r="F303" s="57">
        <v>2000</v>
      </c>
      <c r="G303" s="53">
        <f>E303*F303/1000000</f>
        <v>6.016</v>
      </c>
      <c r="H303" s="52">
        <v>23.7</v>
      </c>
      <c r="I303" s="58">
        <v>15.6</v>
      </c>
      <c r="J303" s="53">
        <f>SQRT((H303*H303)+(I303*I303))</f>
        <v>28.373403038761495</v>
      </c>
      <c r="K303" s="215">
        <f>((E303/H303)+(F303/I303))/2</f>
        <v>127.56247971437844</v>
      </c>
      <c r="L303" s="223">
        <f>E303/360</f>
        <v>8.3555555555555561</v>
      </c>
      <c r="M303" s="250">
        <f>F303/360</f>
        <v>5.5555555555555554</v>
      </c>
      <c r="N303" s="261">
        <f>25.4*L303/H303</f>
        <v>8.954899203000469</v>
      </c>
      <c r="O303" s="250">
        <f>25.4*(L303/H303)*(5/8)</f>
        <v>5.5968120018752927</v>
      </c>
      <c r="P303" s="186">
        <f>254/H303</f>
        <v>10.717299578059071</v>
      </c>
      <c r="Q303" s="202">
        <f>(1/5)/0.001353831438675/N303</f>
        <v>16.496989532463491</v>
      </c>
      <c r="R303" s="255">
        <f>(1/8)/0.001353831438675/O303</f>
        <v>16.496989532463491</v>
      </c>
      <c r="S303" s="177">
        <f>(1/5)/0.001353831438675/(254/H303)</f>
        <v>13.784151253791718</v>
      </c>
      <c r="T303" s="231">
        <f>((J303^2/(Q303*(1/5/N303)))+J303)/308.4/2</f>
        <v>3.5884572376991843</v>
      </c>
      <c r="U303" s="207">
        <f>(E303*0.7)/254/2</f>
        <v>4.1448818897637789</v>
      </c>
      <c r="V303" s="177">
        <f>U303*10/14</f>
        <v>2.9606299212598421</v>
      </c>
      <c r="W303" s="177">
        <f>U303/2</f>
        <v>2.0724409448818895</v>
      </c>
      <c r="X303" s="210">
        <f>((SQRT($L303^2*$M303^2)/$N$396)+($Q303/$Q$396))*(100/72.5)</f>
        <v>6.6250378483467545</v>
      </c>
      <c r="Y303" s="186">
        <f>(($Q303/$Q$396)-($T303/$T$396))*(100/2.6125)</f>
        <v>62.743706563454424</v>
      </c>
      <c r="Z303" s="53">
        <f>((SQRT($L303^2*$M303^2)/$N$396)-($T303/$T$396))*(100/63.923)</f>
        <v>3.953520916013439</v>
      </c>
      <c r="AA303" s="53">
        <f>((SQRT($L303^2*$M303^2)/$N$396)+($Q303/$Q$396)-($T303/$T$396))*(100/64.8571)</f>
        <v>6.91484891335329</v>
      </c>
      <c r="AB303" s="53">
        <f>((2*SQRT($L303^2*$M303^2)/$N$396)+($Q303/$Q$396)-($T303/$T$396))*(100/136.423)</f>
        <v>5.3732593589018469</v>
      </c>
      <c r="AD303" s="39"/>
    </row>
    <row r="304" spans="2:30" ht="12.75" customHeight="1" x14ac:dyDescent="0.3">
      <c r="B304" s="48" t="s">
        <v>164</v>
      </c>
      <c r="C304" s="56" t="s">
        <v>259</v>
      </c>
      <c r="D304" s="49">
        <v>429</v>
      </c>
      <c r="E304" s="50">
        <v>3008</v>
      </c>
      <c r="F304" s="57">
        <v>2008</v>
      </c>
      <c r="G304" s="53">
        <f>E304*F304/1000000</f>
        <v>6.0400640000000001</v>
      </c>
      <c r="H304" s="52">
        <v>23.5</v>
      </c>
      <c r="I304" s="58">
        <v>15.7</v>
      </c>
      <c r="J304" s="53">
        <f>SQRT((H304*H304)+(I304*I304))</f>
        <v>28.261988606607286</v>
      </c>
      <c r="K304" s="215">
        <f>((E304/H304)+(F304/I304))/2</f>
        <v>127.94904458598727</v>
      </c>
      <c r="L304" s="223">
        <f>E304/360</f>
        <v>8.3555555555555561</v>
      </c>
      <c r="M304" s="250">
        <f>F304/360</f>
        <v>5.5777777777777775</v>
      </c>
      <c r="N304" s="261">
        <f>25.4*L304/H304</f>
        <v>9.0311111111111106</v>
      </c>
      <c r="O304" s="250">
        <f>25.4*(L304/H304)*(5/8)</f>
        <v>5.6444444444444439</v>
      </c>
      <c r="P304" s="186">
        <f>254/H304</f>
        <v>10.808510638297872</v>
      </c>
      <c r="Q304" s="202">
        <f>(1/5)/0.001353831438675/N304</f>
        <v>16.357774430923715</v>
      </c>
      <c r="R304" s="255">
        <f>(1/8)/0.001353831438675/O304</f>
        <v>16.357774430923715</v>
      </c>
      <c r="S304" s="177">
        <f>(1/5)/0.001353831438675/(254/H304)</f>
        <v>13.667829302282929</v>
      </c>
      <c r="T304" s="231">
        <f>((J304^2/(Q304*(1/5/N304)))+J304)/308.4/2</f>
        <v>3.6205898428931764</v>
      </c>
      <c r="U304" s="207">
        <f>(E304*0.7)/254/2</f>
        <v>4.1448818897637789</v>
      </c>
      <c r="V304" s="177">
        <f>U304*10/14</f>
        <v>2.9606299212598421</v>
      </c>
      <c r="W304" s="177">
        <f>U304/2</f>
        <v>2.0724409448818895</v>
      </c>
      <c r="X304" s="210">
        <f>((SQRT($L304^2*$M304^2)/$N$396)+($Q304/$Q$396))*(100/72.5)</f>
        <v>6.6179521378996258</v>
      </c>
      <c r="Y304" s="186">
        <f>(($Q304/$Q$396)-($T304/$T$396))*(100/2.6125)</f>
        <v>62.002254502831221</v>
      </c>
      <c r="Z304" s="53">
        <f>((SQRT($L304^2*$M304^2)/$N$396)-($T304/$T$396))*(100/63.923)</f>
        <v>3.9668673392340095</v>
      </c>
      <c r="AA304" s="53">
        <f>((SQRT($L304^2*$M304^2)/$N$396)+($Q304/$Q$396)-($T304/$T$396))*(100/64.8571)</f>
        <v>6.9025324969218866</v>
      </c>
      <c r="AB304" s="53">
        <f>((2*SQRT($L304^2*$M304^2)/$N$396)+($Q304/$Q$396)-($T304/$T$396))*(100/136.423)</f>
        <v>5.3757474247273436</v>
      </c>
      <c r="AD304" s="39"/>
    </row>
    <row r="305" spans="2:30" ht="12.75" customHeight="1" x14ac:dyDescent="0.3">
      <c r="B305" s="48" t="s">
        <v>78</v>
      </c>
      <c r="C305" s="61" t="s">
        <v>123</v>
      </c>
      <c r="D305" s="49">
        <v>699</v>
      </c>
      <c r="E305" s="50">
        <v>3008</v>
      </c>
      <c r="F305" s="57">
        <v>2000</v>
      </c>
      <c r="G305" s="53">
        <f>E305*F305/1000000</f>
        <v>6.016</v>
      </c>
      <c r="H305" s="52">
        <v>23.5</v>
      </c>
      <c r="I305" s="58">
        <v>15.7</v>
      </c>
      <c r="J305" s="53">
        <f>SQRT((H305*H305)+(I305*I305))</f>
        <v>28.261988606607286</v>
      </c>
      <c r="K305" s="215">
        <f>((E305/H305)+(F305/I305))/2</f>
        <v>127.69426751592357</v>
      </c>
      <c r="L305" s="223">
        <f>E305/360</f>
        <v>8.3555555555555561</v>
      </c>
      <c r="M305" s="250">
        <f>F305/360</f>
        <v>5.5555555555555554</v>
      </c>
      <c r="N305" s="261">
        <f>25.4*L305/H305</f>
        <v>9.0311111111111106</v>
      </c>
      <c r="O305" s="250">
        <f>25.4*(L305/H305)*(5/8)</f>
        <v>5.6444444444444439</v>
      </c>
      <c r="P305" s="186">
        <f>254/H305</f>
        <v>10.808510638297872</v>
      </c>
      <c r="Q305" s="202">
        <f>(1/5)/0.001353831438675/N305</f>
        <v>16.357774430923715</v>
      </c>
      <c r="R305" s="255">
        <f>(1/8)/0.001353831438675/O305</f>
        <v>16.357774430923715</v>
      </c>
      <c r="S305" s="177">
        <f>(1/5)/0.001353831438675/(254/H305)</f>
        <v>13.667829302282929</v>
      </c>
      <c r="T305" s="231">
        <f>((J305^2/(Q305*(1/5/N305)))+J305)/308.4/2</f>
        <v>3.6205898428931764</v>
      </c>
      <c r="U305" s="207">
        <f>(E305*0.7)/254/2</f>
        <v>4.1448818897637789</v>
      </c>
      <c r="V305" s="177">
        <f>U305*10/14</f>
        <v>2.9606299212598421</v>
      </c>
      <c r="W305" s="177">
        <f>U305/2</f>
        <v>2.0724409448818895</v>
      </c>
      <c r="X305" s="210">
        <f>((SQRT($L305^2*$M305^2)/$N$396)+($Q305/$Q$396))*(100/72.5)</f>
        <v>6.6022523247100411</v>
      </c>
      <c r="Y305" s="186">
        <f>(($Q305/$Q$396)-($T305/$T$396))*(100/2.6125)</f>
        <v>62.002254502831221</v>
      </c>
      <c r="Z305" s="53">
        <f>((SQRT($L305^2*$M305^2)/$N$396)-($T305/$T$396))*(100/63.923)</f>
        <v>3.9490609713187848</v>
      </c>
      <c r="AA305" s="53">
        <f>((SQRT($L305^2*$M305^2)/$N$396)+($Q305/$Q$396)-($T305/$T$396))*(100/64.8571)</f>
        <v>6.8849825840172869</v>
      </c>
      <c r="AB305" s="53">
        <f>((2*SQRT($L305^2*$M305^2)/$N$396)+($Q305/$Q$396)-($T305/$T$396))*(100/136.423)</f>
        <v>5.3590605543866401</v>
      </c>
      <c r="AD305" s="39"/>
    </row>
    <row r="306" spans="2:30" ht="12.75" customHeight="1" x14ac:dyDescent="0.3">
      <c r="B306" s="48" t="s">
        <v>78</v>
      </c>
      <c r="C306" s="61" t="s">
        <v>100</v>
      </c>
      <c r="D306" s="49">
        <v>1500</v>
      </c>
      <c r="E306" s="50">
        <v>3008</v>
      </c>
      <c r="F306" s="57">
        <v>2000</v>
      </c>
      <c r="G306" s="53">
        <f>E306*F306/1000000</f>
        <v>6.016</v>
      </c>
      <c r="H306" s="52">
        <v>23.5</v>
      </c>
      <c r="I306" s="58">
        <v>15.7</v>
      </c>
      <c r="J306" s="53">
        <f>SQRT((H306*H306)+(I306*I306))</f>
        <v>28.261988606607286</v>
      </c>
      <c r="K306" s="215">
        <f>((E306/H306)+(F306/I306))/2</f>
        <v>127.69426751592357</v>
      </c>
      <c r="L306" s="223">
        <f>E306/360</f>
        <v>8.3555555555555561</v>
      </c>
      <c r="M306" s="250">
        <f>F306/360</f>
        <v>5.5555555555555554</v>
      </c>
      <c r="N306" s="261">
        <f>25.4*L306/H306</f>
        <v>9.0311111111111106</v>
      </c>
      <c r="O306" s="250">
        <f>25.4*(L306/H306)*(5/8)</f>
        <v>5.6444444444444439</v>
      </c>
      <c r="P306" s="186">
        <f>254/H306</f>
        <v>10.808510638297872</v>
      </c>
      <c r="Q306" s="202">
        <f>(1/5)/0.001353831438675/N306</f>
        <v>16.357774430923715</v>
      </c>
      <c r="R306" s="255">
        <f>(1/8)/0.001353831438675/O306</f>
        <v>16.357774430923715</v>
      </c>
      <c r="S306" s="177">
        <f>(1/5)/0.001353831438675/(254/H306)</f>
        <v>13.667829302282929</v>
      </c>
      <c r="T306" s="231">
        <f>((J306^2/(Q306*(1/5/N306)))+J306)/308.4/2</f>
        <v>3.6205898428931764</v>
      </c>
      <c r="U306" s="207">
        <f>(E306*0.7)/254/2</f>
        <v>4.1448818897637789</v>
      </c>
      <c r="V306" s="177">
        <f>U306*10/14</f>
        <v>2.9606299212598421</v>
      </c>
      <c r="W306" s="177">
        <f>U306/2</f>
        <v>2.0724409448818895</v>
      </c>
      <c r="X306" s="210">
        <f>((SQRT($L306^2*$M306^2)/$N$396)+($Q306/$Q$396))*(100/72.5)</f>
        <v>6.6022523247100411</v>
      </c>
      <c r="Y306" s="186">
        <f>(($Q306/$Q$396)-($T306/$T$396))*(100/2.6125)</f>
        <v>62.002254502831221</v>
      </c>
      <c r="Z306" s="53">
        <f>((SQRT($L306^2*$M306^2)/$N$396)-($T306/$T$396))*(100/63.923)</f>
        <v>3.9490609713187848</v>
      </c>
      <c r="AA306" s="53">
        <f>((SQRT($L306^2*$M306^2)/$N$396)+($Q306/$Q$396)-($T306/$T$396))*(100/64.8571)</f>
        <v>6.8849825840172869</v>
      </c>
      <c r="AB306" s="53">
        <f>((2*SQRT($L306^2*$M306^2)/$N$396)+($Q306/$Q$396)-($T306/$T$396))*(100/136.423)</f>
        <v>5.3590605543866401</v>
      </c>
      <c r="AD306" s="39"/>
    </row>
    <row r="307" spans="2:30" ht="12.75" customHeight="1" x14ac:dyDescent="0.3">
      <c r="B307" s="48" t="s">
        <v>36</v>
      </c>
      <c r="C307" s="56" t="s">
        <v>38</v>
      </c>
      <c r="D307" s="49">
        <v>2499</v>
      </c>
      <c r="E307" s="50">
        <v>3024</v>
      </c>
      <c r="F307" s="57">
        <v>2016</v>
      </c>
      <c r="G307" s="53">
        <f>E307*F307/1000000</f>
        <v>6.0963839999999996</v>
      </c>
      <c r="H307" s="52">
        <v>23</v>
      </c>
      <c r="I307" s="58">
        <v>15.5</v>
      </c>
      <c r="J307" s="53">
        <f>SQRT((H307*H307)+(I307*I307))</f>
        <v>27.735356496717326</v>
      </c>
      <c r="K307" s="215">
        <f>((E307/H307)+(F307/I307))/2</f>
        <v>130.77138849929872</v>
      </c>
      <c r="L307" s="223">
        <f>E307/360</f>
        <v>8.4</v>
      </c>
      <c r="M307" s="250">
        <f>F307/360</f>
        <v>5.6</v>
      </c>
      <c r="N307" s="261">
        <f>25.4*L307/H307</f>
        <v>9.276521739130434</v>
      </c>
      <c r="O307" s="250">
        <f>25.4*(L307/H307)*(5/8)</f>
        <v>5.7978260869565208</v>
      </c>
      <c r="P307" s="186">
        <f>254/H307</f>
        <v>11.043478260869565</v>
      </c>
      <c r="Q307" s="202">
        <f>(1/5)/0.001353831438675/N307</f>
        <v>15.925029075608276</v>
      </c>
      <c r="R307" s="255">
        <f>(1/8)/0.001353831438675/O307</f>
        <v>15.925029075608276</v>
      </c>
      <c r="S307" s="177">
        <f>(1/5)/0.001353831438675/(254/H307)</f>
        <v>13.377024423510951</v>
      </c>
      <c r="T307" s="231">
        <f>((J307^2/(Q307*(1/5/N307)))+J307)/308.4/2</f>
        <v>3.6774034157983833</v>
      </c>
      <c r="U307" s="207">
        <f>(E307*0.7)/254/2</f>
        <v>4.1669291338582672</v>
      </c>
      <c r="V307" s="177">
        <f>U307*10/14</f>
        <v>2.9763779527559051</v>
      </c>
      <c r="W307" s="177">
        <f>U307/2</f>
        <v>2.0834645669291336</v>
      </c>
      <c r="X307" s="210">
        <f>((SQRT($L307^2*$M307^2)/$N$396)+($Q307/$Q$396))*(100/72.5)</f>
        <v>6.5838683649392191</v>
      </c>
      <c r="Y307" s="186">
        <f>(($Q307/$Q$396)-($T307/$T$396))*(100/2.6125)</f>
        <v>59.843746005408356</v>
      </c>
      <c r="Z307" s="53">
        <f>((SQRT($L307^2*$M307^2)/$N$396)-($T307/$T$396))*(100/63.923)</f>
        <v>4.0006562011024451</v>
      </c>
      <c r="AA307" s="53">
        <f>((SQRT($L307^2*$M307^2)/$N$396)+($Q307/$Q$396)-($T307/$T$396))*(100/64.8571)</f>
        <v>6.856660174755687</v>
      </c>
      <c r="AB307" s="53">
        <f>((2*SQRT($L307^2*$M307^2)/$N$396)+($Q307/$Q$396)-($T307/$T$396))*(100/136.423)</f>
        <v>5.3734663715148097</v>
      </c>
      <c r="AD307" s="39"/>
    </row>
    <row r="308" spans="2:30" ht="12.75" customHeight="1" x14ac:dyDescent="0.3">
      <c r="B308" s="48" t="s">
        <v>36</v>
      </c>
      <c r="C308" s="56" t="s">
        <v>214</v>
      </c>
      <c r="D308" s="49">
        <v>1999</v>
      </c>
      <c r="E308" s="50">
        <v>3024</v>
      </c>
      <c r="F308" s="57">
        <v>2016</v>
      </c>
      <c r="G308" s="53">
        <f>E308*F308/1000000</f>
        <v>6.0963839999999996</v>
      </c>
      <c r="H308" s="52">
        <v>23</v>
      </c>
      <c r="I308" s="58">
        <v>15.5</v>
      </c>
      <c r="J308" s="53">
        <f>SQRT((H308*H308)+(I308*I308))</f>
        <v>27.735356496717326</v>
      </c>
      <c r="K308" s="215">
        <f>((E308/H308)+(F308/I308))/2</f>
        <v>130.77138849929872</v>
      </c>
      <c r="L308" s="223">
        <f>E308/360</f>
        <v>8.4</v>
      </c>
      <c r="M308" s="250">
        <f>F308/360</f>
        <v>5.6</v>
      </c>
      <c r="N308" s="261">
        <f>25.4*L308/H308</f>
        <v>9.276521739130434</v>
      </c>
      <c r="O308" s="250">
        <f>25.4*(L308/H308)*(5/8)</f>
        <v>5.7978260869565208</v>
      </c>
      <c r="P308" s="186">
        <f>254/H308</f>
        <v>11.043478260869565</v>
      </c>
      <c r="Q308" s="202">
        <f>(1/5)/0.001353831438675/N308</f>
        <v>15.925029075608276</v>
      </c>
      <c r="R308" s="255">
        <f>(1/8)/0.001353831438675/O308</f>
        <v>15.925029075608276</v>
      </c>
      <c r="S308" s="177">
        <f>(1/5)/0.001353831438675/(254/H308)</f>
        <v>13.377024423510951</v>
      </c>
      <c r="T308" s="231">
        <f>((J308^2/(Q308*(1/5/N308)))+J308)/308.4/2</f>
        <v>3.6774034157983833</v>
      </c>
      <c r="U308" s="207">
        <f>(E308*0.7)/254/2</f>
        <v>4.1669291338582672</v>
      </c>
      <c r="V308" s="177">
        <f>U308*10/14</f>
        <v>2.9763779527559051</v>
      </c>
      <c r="W308" s="177">
        <f>U308/2</f>
        <v>2.0834645669291336</v>
      </c>
      <c r="X308" s="210">
        <f>((SQRT($L308^2*$M308^2)/$N$396)+($Q308/$Q$396))*(100/72.5)</f>
        <v>6.5838683649392191</v>
      </c>
      <c r="Y308" s="186">
        <f>(($Q308/$Q$396)-($T308/$T$396))*(100/2.6125)</f>
        <v>59.843746005408356</v>
      </c>
      <c r="Z308" s="53">
        <f>((SQRT($L308^2*$M308^2)/$N$396)-($T308/$T$396))*(100/63.923)</f>
        <v>4.0006562011024451</v>
      </c>
      <c r="AA308" s="53">
        <f>((SQRT($L308^2*$M308^2)/$N$396)+($Q308/$Q$396)-($T308/$T$396))*(100/64.8571)</f>
        <v>6.856660174755687</v>
      </c>
      <c r="AB308" s="53">
        <f>((2*SQRT($L308^2*$M308^2)/$N$396)+($Q308/$Q$396)-($T308/$T$396))*(100/136.423)</f>
        <v>5.3734663715148097</v>
      </c>
      <c r="AD308" s="39"/>
    </row>
    <row r="309" spans="2:30" ht="12.75" customHeight="1" x14ac:dyDescent="0.3">
      <c r="B309" s="48" t="s">
        <v>36</v>
      </c>
      <c r="C309" s="56" t="s">
        <v>48</v>
      </c>
      <c r="D309" s="49">
        <v>1599</v>
      </c>
      <c r="E309" s="50">
        <v>3024</v>
      </c>
      <c r="F309" s="57">
        <v>2016</v>
      </c>
      <c r="G309" s="53">
        <f>E309*F309/1000000</f>
        <v>6.0963839999999996</v>
      </c>
      <c r="H309" s="52">
        <v>23</v>
      </c>
      <c r="I309" s="58">
        <v>15.5</v>
      </c>
      <c r="J309" s="53">
        <f>SQRT((H309*H309)+(I309*I309))</f>
        <v>27.735356496717326</v>
      </c>
      <c r="K309" s="215">
        <f>((E309/H309)+(F309/I309))/2</f>
        <v>130.77138849929872</v>
      </c>
      <c r="L309" s="223">
        <f>E309/360</f>
        <v>8.4</v>
      </c>
      <c r="M309" s="250">
        <f>F309/360</f>
        <v>5.6</v>
      </c>
      <c r="N309" s="261">
        <f>25.4*L309/H309</f>
        <v>9.276521739130434</v>
      </c>
      <c r="O309" s="250">
        <f>25.4*(L309/H309)*(5/8)</f>
        <v>5.7978260869565208</v>
      </c>
      <c r="P309" s="186">
        <f>254/H309</f>
        <v>11.043478260869565</v>
      </c>
      <c r="Q309" s="202">
        <f>(1/5)/0.001353831438675/N309</f>
        <v>15.925029075608276</v>
      </c>
      <c r="R309" s="255">
        <f>(1/8)/0.001353831438675/O309</f>
        <v>15.925029075608276</v>
      </c>
      <c r="S309" s="177">
        <f>(1/5)/0.001353831438675/(254/H309)</f>
        <v>13.377024423510951</v>
      </c>
      <c r="T309" s="231">
        <f>((J309^2/(Q309*(1/5/N309)))+J309)/308.4/2</f>
        <v>3.6774034157983833</v>
      </c>
      <c r="U309" s="207">
        <f>(E309*0.7)/254/2</f>
        <v>4.1669291338582672</v>
      </c>
      <c r="V309" s="177">
        <f>U309*10/14</f>
        <v>2.9763779527559051</v>
      </c>
      <c r="W309" s="177">
        <f>U309/2</f>
        <v>2.0834645669291336</v>
      </c>
      <c r="X309" s="210">
        <f>((SQRT($L309^2*$M309^2)/$N$396)+($Q309/$Q$396))*(100/72.5)</f>
        <v>6.5838683649392191</v>
      </c>
      <c r="Y309" s="186">
        <f>(($Q309/$Q$396)-($T309/$T$396))*(100/2.6125)</f>
        <v>59.843746005408356</v>
      </c>
      <c r="Z309" s="53">
        <f>((SQRT($L309^2*$M309^2)/$N$396)-($T309/$T$396))*(100/63.923)</f>
        <v>4.0006562011024451</v>
      </c>
      <c r="AA309" s="53">
        <f>((SQRT($L309^2*$M309^2)/$N$396)+($Q309/$Q$396)-($T309/$T$396))*(100/64.8571)</f>
        <v>6.856660174755687</v>
      </c>
      <c r="AB309" s="53">
        <f>((2*SQRT($L309^2*$M309^2)/$N$396)+($Q309/$Q$396)-($T309/$T$396))*(100/136.423)</f>
        <v>5.3734663715148097</v>
      </c>
      <c r="AD309" s="39"/>
    </row>
    <row r="310" spans="2:30" ht="12.75" customHeight="1" x14ac:dyDescent="0.3">
      <c r="B310" s="48" t="s">
        <v>23</v>
      </c>
      <c r="C310" s="56" t="s">
        <v>280</v>
      </c>
      <c r="D310" s="49">
        <v>400</v>
      </c>
      <c r="E310" s="50">
        <v>3456</v>
      </c>
      <c r="F310" s="57">
        <v>2592</v>
      </c>
      <c r="G310" s="53">
        <f>E310*F310/1000000</f>
        <v>8.9579520000000006</v>
      </c>
      <c r="H310" s="52">
        <v>5.9790000000000001</v>
      </c>
      <c r="I310" s="58">
        <v>4.484</v>
      </c>
      <c r="J310" s="53">
        <f>SQRT((H310*H310)+(I310*I310))</f>
        <v>7.4736000026760863</v>
      </c>
      <c r="K310" s="215">
        <f>((E310/H310)+(F310/I310))/2</f>
        <v>578.03919427183359</v>
      </c>
      <c r="L310" s="223">
        <f>E310/360</f>
        <v>9.6</v>
      </c>
      <c r="M310" s="250">
        <f>F310/360</f>
        <v>7.2</v>
      </c>
      <c r="N310" s="261">
        <f>25.4*L310/H310</f>
        <v>40.782739588559956</v>
      </c>
      <c r="O310" s="250">
        <f>25.4*(L310/H310)*(5/8)</f>
        <v>25.489212242849973</v>
      </c>
      <c r="P310" s="186">
        <f>254/H310</f>
        <v>42.48202040474996</v>
      </c>
      <c r="Q310" s="202">
        <f>(1/5)/0.001353831438675/N310</f>
        <v>3.6223382712034411</v>
      </c>
      <c r="R310" s="255">
        <f>(1/8)/0.001353831438675/O310</f>
        <v>3.6223382712034407</v>
      </c>
      <c r="S310" s="177">
        <f>(1/5)/0.001353831438675/(254/H310)</f>
        <v>3.477444740355303</v>
      </c>
      <c r="T310" s="231">
        <f>((J310^2/(Q310*(1/5/N310)))+J310)/308.4/2</f>
        <v>5.10979862875792</v>
      </c>
      <c r="U310" s="207">
        <f>(E310*0.7)/254/2</f>
        <v>4.7622047244094485</v>
      </c>
      <c r="V310" s="177">
        <f>U310*10/14</f>
        <v>3.4015748031496065</v>
      </c>
      <c r="W310" s="177">
        <f>U310/2</f>
        <v>2.3811023622047243</v>
      </c>
      <c r="X310" s="210">
        <f>((SQRT($L310^2*$M310^2)/$N$396)+($Q310/$Q$396))*(100/72.5)</f>
        <v>6.4372119651826729</v>
      </c>
      <c r="Y310" s="186">
        <f>(($Q310/$Q$396)-($T310/$T$396))*(100/2.6125)</f>
        <v>-0.9006087589261792</v>
      </c>
      <c r="Z310" s="53">
        <f>((SQRT($L310^2*$M310^2)/$N$396)-($T310/$T$396))*(100/63.923)</f>
        <v>5.9192848069450541</v>
      </c>
      <c r="AA310" s="53">
        <f>((SQRT($L310^2*$M310^2)/$N$396)+($Q310/$Q$396)-($T310/$T$396))*(100/64.8571)</f>
        <v>6.4967711307428004</v>
      </c>
      <c r="AB310" s="53">
        <f>((2*SQRT($L310^2*$M310^2)/$N$396)+($Q310/$Q$396)-($T310/$T$396))*(100/136.423)</f>
        <v>6.1945295895127099</v>
      </c>
      <c r="AD310" s="39"/>
    </row>
    <row r="311" spans="2:30" ht="12.75" customHeight="1" x14ac:dyDescent="0.3">
      <c r="B311" s="48" t="s">
        <v>30</v>
      </c>
      <c r="C311" s="56" t="s">
        <v>174</v>
      </c>
      <c r="D311" s="49">
        <v>570</v>
      </c>
      <c r="E311" s="50">
        <v>3840</v>
      </c>
      <c r="F311" s="57">
        <v>2160</v>
      </c>
      <c r="G311" s="53">
        <f>E311*F311/1000000</f>
        <v>8.2943999999999996</v>
      </c>
      <c r="H311" s="52">
        <v>8.9</v>
      </c>
      <c r="I311" s="58">
        <v>5</v>
      </c>
      <c r="J311" s="53">
        <f>SQRT((H311*H311)+(I311*I311))</f>
        <v>10.208329931972223</v>
      </c>
      <c r="K311" s="215">
        <f>((E311/H311)+(F311/I311))/2</f>
        <v>431.7303370786517</v>
      </c>
      <c r="L311" s="223">
        <f>E311/360</f>
        <v>10.666666666666666</v>
      </c>
      <c r="M311" s="250">
        <f>F311/360</f>
        <v>6</v>
      </c>
      <c r="N311" s="261">
        <f>25.4*L311/H311</f>
        <v>30.441947565543064</v>
      </c>
      <c r="O311" s="250">
        <f>25.4*(L311/H311)*(5/8)</f>
        <v>19.026217228464414</v>
      </c>
      <c r="P311" s="186">
        <f>254/H311</f>
        <v>28.539325842696627</v>
      </c>
      <c r="Q311" s="202">
        <f>(1/5)/0.001353831438675/N311</f>
        <v>4.8528064145073699</v>
      </c>
      <c r="R311" s="255">
        <f>(1/8)/0.001353831438675/O311</f>
        <v>4.8528064145073699</v>
      </c>
      <c r="S311" s="177">
        <f>(1/5)/0.001353831438675/(254/H311)</f>
        <v>5.1763268421411945</v>
      </c>
      <c r="T311" s="231">
        <f>((J311^2/(Q311*(1/5/N311)))+J311)/308.4/2</f>
        <v>5.3158016079642003</v>
      </c>
      <c r="U311" s="207">
        <f>(E311*0.7)/254/2</f>
        <v>5.2913385826771657</v>
      </c>
      <c r="V311" s="177">
        <f>U311*10/14</f>
        <v>3.7795275590551185</v>
      </c>
      <c r="W311" s="177">
        <f>U311/2</f>
        <v>2.6456692913385829</v>
      </c>
      <c r="X311" s="210">
        <f>((SQRT($L311^2*$M311^2)/$N$396)+($Q311/$Q$396))*(100/72.5)</f>
        <v>6.2056903498322846</v>
      </c>
      <c r="Y311" s="186">
        <f>(($Q311/$Q$396)-($T311/$T$396))*(100/2.6125)</f>
        <v>3.9886577275063608</v>
      </c>
      <c r="Z311" s="53">
        <f>((SQRT($L311^2*$M311^2)/$N$396)-($T311/$T$396))*(100/63.923)</f>
        <v>5.3996908601129254</v>
      </c>
      <c r="AA311" s="53">
        <f>((SQRT($L311^2*$M311^2)/$N$396)+($Q311/$Q$396)-($T311/$T$396))*(100/64.8571)</f>
        <v>6.2097854940087469</v>
      </c>
      <c r="AB311" s="53">
        <f>((2*SQRT($L311^2*$M311^2)/$N$396)+($Q311/$Q$396)-($T311/$T$396))*(100/136.423)</f>
        <v>5.8280274529503009</v>
      </c>
      <c r="AD311" s="39"/>
    </row>
    <row r="312" spans="2:30" ht="12.75" customHeight="1" x14ac:dyDescent="0.3">
      <c r="B312" s="48" t="s">
        <v>21</v>
      </c>
      <c r="C312" s="59" t="s">
        <v>81</v>
      </c>
      <c r="D312" s="49">
        <v>899</v>
      </c>
      <c r="E312" s="50">
        <v>3264</v>
      </c>
      <c r="F312" s="57">
        <v>2448</v>
      </c>
      <c r="G312" s="53">
        <f>E312*F312/1000000</f>
        <v>7.990272</v>
      </c>
      <c r="H312" s="52">
        <v>8.8000000000000007</v>
      </c>
      <c r="I312" s="58">
        <v>6.6</v>
      </c>
      <c r="J312" s="53">
        <f>SQRT((H312*H312)+(I312*I312))</f>
        <v>11</v>
      </c>
      <c r="K312" s="215">
        <f>((E312/H312)+(F312/I312))/2</f>
        <v>370.90909090909088</v>
      </c>
      <c r="L312" s="223">
        <f>E312/360</f>
        <v>9.0666666666666664</v>
      </c>
      <c r="M312" s="250">
        <f>F312/360</f>
        <v>6.8</v>
      </c>
      <c r="N312" s="261">
        <f>25.4*L312/H312</f>
        <v>26.169696969696965</v>
      </c>
      <c r="O312" s="250">
        <f>25.4*(L312/H312)*(5/8)</f>
        <v>16.356060606060606</v>
      </c>
      <c r="P312" s="186">
        <f>254/H312</f>
        <v>28.86363636363636</v>
      </c>
      <c r="Q312" s="202">
        <f>(1/5)/0.001353831438675/N312</f>
        <v>5.6450358820442643</v>
      </c>
      <c r="R312" s="255">
        <f>(1/8)/0.001353831438675/O312</f>
        <v>5.6450358820442625</v>
      </c>
      <c r="S312" s="177">
        <f>(1/5)/0.001353831438675/(254/H312)</f>
        <v>5.118165866386799</v>
      </c>
      <c r="T312" s="231">
        <f>((J312^2/(Q312*(1/5/N312)))+J312)/308.4/2</f>
        <v>4.5650228867981264</v>
      </c>
      <c r="U312" s="207">
        <f>(E312*0.7)/254/2</f>
        <v>4.4976377952755904</v>
      </c>
      <c r="V312" s="177">
        <f>U312*10/14</f>
        <v>3.2125984251968505</v>
      </c>
      <c r="W312" s="177">
        <f>U312/2</f>
        <v>2.2488188976377952</v>
      </c>
      <c r="X312" s="210">
        <f>((SQRT($L312^2*$M312^2)/$N$396)+($Q312/$Q$396))*(100/72.5)</f>
        <v>6.1369367008191826</v>
      </c>
      <c r="Y312" s="186">
        <f>(($Q312/$Q$396)-($T312/$T$396))*(100/2.6125)</f>
        <v>10.136766579432441</v>
      </c>
      <c r="Z312" s="53">
        <f>((SQRT($L312^2*$M312^2)/$N$396)-($T312/$T$396))*(100/63.923)</f>
        <v>5.2788553417978701</v>
      </c>
      <c r="AA312" s="53">
        <f>((SQRT($L312^2*$M312^2)/$N$396)+($Q312/$Q$396)-($T312/$T$396))*(100/64.8571)</f>
        <v>6.2356356012826906</v>
      </c>
      <c r="AB312" s="53">
        <f>((2*SQRT($L312^2*$M312^2)/$N$396)+($Q312/$Q$396)-($T312/$T$396))*(100/136.423)</f>
        <v>5.7348700792618237</v>
      </c>
      <c r="AD312" s="39"/>
    </row>
    <row r="313" spans="2:30" ht="12.75" customHeight="1" x14ac:dyDescent="0.3">
      <c r="B313" s="48" t="s">
        <v>78</v>
      </c>
      <c r="C313" s="59" t="s">
        <v>105</v>
      </c>
      <c r="D313" s="49">
        <v>799</v>
      </c>
      <c r="E313" s="50">
        <v>3264</v>
      </c>
      <c r="F313" s="57">
        <v>2448</v>
      </c>
      <c r="G313" s="53">
        <f>E313*F313/1000000</f>
        <v>7.990272</v>
      </c>
      <c r="H313" s="52">
        <v>8.8000000000000007</v>
      </c>
      <c r="I313" s="58">
        <v>6.6</v>
      </c>
      <c r="J313" s="53">
        <f>SQRT((H313*H313)+(I313*I313))</f>
        <v>11</v>
      </c>
      <c r="K313" s="215">
        <f>((E313/H313)+(F313/I313))/2</f>
        <v>370.90909090909088</v>
      </c>
      <c r="L313" s="223">
        <f>E313/360</f>
        <v>9.0666666666666664</v>
      </c>
      <c r="M313" s="250">
        <f>F313/360</f>
        <v>6.8</v>
      </c>
      <c r="N313" s="261">
        <f>25.4*L313/H313</f>
        <v>26.169696969696965</v>
      </c>
      <c r="O313" s="250">
        <f>25.4*(L313/H313)*(5/8)</f>
        <v>16.356060606060606</v>
      </c>
      <c r="P313" s="186">
        <f>254/H313</f>
        <v>28.86363636363636</v>
      </c>
      <c r="Q313" s="202">
        <f>(1/5)/0.001353831438675/N313</f>
        <v>5.6450358820442643</v>
      </c>
      <c r="R313" s="255">
        <f>(1/8)/0.001353831438675/O313</f>
        <v>5.6450358820442625</v>
      </c>
      <c r="S313" s="177">
        <f>(1/5)/0.001353831438675/(254/H313)</f>
        <v>5.118165866386799</v>
      </c>
      <c r="T313" s="231">
        <f>((J313^2/(Q313*(1/5/N313)))+J313)/308.4/2</f>
        <v>4.5650228867981264</v>
      </c>
      <c r="U313" s="207">
        <f>(E313*0.7)/254/2</f>
        <v>4.4976377952755904</v>
      </c>
      <c r="V313" s="177">
        <f>U313*10/14</f>
        <v>3.2125984251968505</v>
      </c>
      <c r="W313" s="177">
        <f>U313/2</f>
        <v>2.2488188976377952</v>
      </c>
      <c r="X313" s="210">
        <f>((SQRT($L313^2*$M313^2)/$N$396)+($Q313/$Q$396))*(100/72.5)</f>
        <v>6.1369367008191826</v>
      </c>
      <c r="Y313" s="186">
        <f>(($Q313/$Q$396)-($T313/$T$396))*(100/2.6125)</f>
        <v>10.136766579432441</v>
      </c>
      <c r="Z313" s="53">
        <f>((SQRT($L313^2*$M313^2)/$N$396)-($T313/$T$396))*(100/63.923)</f>
        <v>5.2788553417978701</v>
      </c>
      <c r="AA313" s="53">
        <f>((SQRT($L313^2*$M313^2)/$N$396)+($Q313/$Q$396)-($T313/$T$396))*(100/64.8571)</f>
        <v>6.2356356012826906</v>
      </c>
      <c r="AB313" s="53">
        <f>((2*SQRT($L313^2*$M313^2)/$N$396)+($Q313/$Q$396)-($T313/$T$396))*(100/136.423)</f>
        <v>5.7348700792618237</v>
      </c>
      <c r="AD313" s="39"/>
    </row>
    <row r="314" spans="2:30" ht="12.75" customHeight="1" x14ac:dyDescent="0.3">
      <c r="B314" s="48" t="s">
        <v>14</v>
      </c>
      <c r="C314" s="59" t="s">
        <v>16</v>
      </c>
      <c r="D314" s="49">
        <v>799</v>
      </c>
      <c r="E314" s="50">
        <v>3264</v>
      </c>
      <c r="F314" s="57">
        <v>2448</v>
      </c>
      <c r="G314" s="53">
        <f>E314*F314/1000000</f>
        <v>7.990272</v>
      </c>
      <c r="H314" s="52">
        <v>8.8000000000000007</v>
      </c>
      <c r="I314" s="58">
        <v>6.6</v>
      </c>
      <c r="J314" s="53">
        <f>SQRT((H314*H314)+(I314*I314))</f>
        <v>11</v>
      </c>
      <c r="K314" s="215">
        <f>((E314/H314)+(F314/I314))/2</f>
        <v>370.90909090909088</v>
      </c>
      <c r="L314" s="223">
        <f>E314/360</f>
        <v>9.0666666666666664</v>
      </c>
      <c r="M314" s="250">
        <f>F314/360</f>
        <v>6.8</v>
      </c>
      <c r="N314" s="261">
        <f>25.4*L314/H314</f>
        <v>26.169696969696965</v>
      </c>
      <c r="O314" s="250">
        <f>25.4*(L314/H314)*(5/8)</f>
        <v>16.356060606060606</v>
      </c>
      <c r="P314" s="186">
        <f>254/H314</f>
        <v>28.86363636363636</v>
      </c>
      <c r="Q314" s="202">
        <f>(1/5)/0.001353831438675/N314</f>
        <v>5.6450358820442643</v>
      </c>
      <c r="R314" s="255">
        <f>(1/8)/0.001353831438675/O314</f>
        <v>5.6450358820442625</v>
      </c>
      <c r="S314" s="177">
        <f>(1/5)/0.001353831438675/(254/H314)</f>
        <v>5.118165866386799</v>
      </c>
      <c r="T314" s="231">
        <f>((J314^2/(Q314*(1/5/N314)))+J314)/308.4/2</f>
        <v>4.5650228867981264</v>
      </c>
      <c r="U314" s="207">
        <f>(E314*0.7)/254/2</f>
        <v>4.4976377952755904</v>
      </c>
      <c r="V314" s="177">
        <f>U314*10/14</f>
        <v>3.2125984251968505</v>
      </c>
      <c r="W314" s="177">
        <f>U314/2</f>
        <v>2.2488188976377952</v>
      </c>
      <c r="X314" s="210">
        <f>((SQRT($L314^2*$M314^2)/$N$396)+($Q314/$Q$396))*(100/72.5)</f>
        <v>6.1369367008191826</v>
      </c>
      <c r="Y314" s="186">
        <f>(($Q314/$Q$396)-($T314/$T$396))*(100/2.6125)</f>
        <v>10.136766579432441</v>
      </c>
      <c r="Z314" s="53">
        <f>((SQRT($L314^2*$M314^2)/$N$396)-($T314/$T$396))*(100/63.923)</f>
        <v>5.2788553417978701</v>
      </c>
      <c r="AA314" s="53">
        <f>((SQRT($L314^2*$M314^2)/$N$396)+($Q314/$Q$396)-($T314/$T$396))*(100/64.8571)</f>
        <v>6.2356356012826906</v>
      </c>
      <c r="AB314" s="53">
        <f>((2*SQRT($L314^2*$M314^2)/$N$396)+($Q314/$Q$396)-($T314/$T$396))*(100/136.423)</f>
        <v>5.7348700792618237</v>
      </c>
      <c r="AD314" s="39"/>
    </row>
    <row r="315" spans="2:30" ht="12.75" customHeight="1" x14ac:dyDescent="0.3">
      <c r="B315" s="48" t="s">
        <v>14</v>
      </c>
      <c r="C315" s="56" t="s">
        <v>103</v>
      </c>
      <c r="D315" s="49">
        <v>999</v>
      </c>
      <c r="E315" s="50">
        <v>3264</v>
      </c>
      <c r="F315" s="57">
        <v>2448</v>
      </c>
      <c r="G315" s="53">
        <f>E315*F315/1000000</f>
        <v>7.990272</v>
      </c>
      <c r="H315" s="52">
        <v>8.8000000000000007</v>
      </c>
      <c r="I315" s="58">
        <v>6.6</v>
      </c>
      <c r="J315" s="53">
        <f>SQRT((H315*H315)+(I315*I315))</f>
        <v>11</v>
      </c>
      <c r="K315" s="215">
        <f>((E315/H315)+(F315/I315))/2</f>
        <v>370.90909090909088</v>
      </c>
      <c r="L315" s="223">
        <f>E315/360</f>
        <v>9.0666666666666664</v>
      </c>
      <c r="M315" s="250">
        <f>F315/360</f>
        <v>6.8</v>
      </c>
      <c r="N315" s="261">
        <f>25.4*L315/H315</f>
        <v>26.169696969696965</v>
      </c>
      <c r="O315" s="250">
        <f>25.4*(L315/H315)*(5/8)</f>
        <v>16.356060606060606</v>
      </c>
      <c r="P315" s="186">
        <f>254/H315</f>
        <v>28.86363636363636</v>
      </c>
      <c r="Q315" s="202">
        <f>(1/5)/0.001353831438675/N315</f>
        <v>5.6450358820442643</v>
      </c>
      <c r="R315" s="255">
        <f>(1/8)/0.001353831438675/O315</f>
        <v>5.6450358820442625</v>
      </c>
      <c r="S315" s="177">
        <f>(1/5)/0.001353831438675/(254/H315)</f>
        <v>5.118165866386799</v>
      </c>
      <c r="T315" s="231">
        <f>((J315^2/(Q315*(1/5/N315)))+J315)/308.4/2</f>
        <v>4.5650228867981264</v>
      </c>
      <c r="U315" s="207">
        <f>(E315*0.7)/254/2</f>
        <v>4.4976377952755904</v>
      </c>
      <c r="V315" s="177">
        <f>U315*10/14</f>
        <v>3.2125984251968505</v>
      </c>
      <c r="W315" s="177">
        <f>U315/2</f>
        <v>2.2488188976377952</v>
      </c>
      <c r="X315" s="210">
        <f>((SQRT($L315^2*$M315^2)/$N$396)+($Q315/$Q$396))*(100/72.5)</f>
        <v>6.1369367008191826</v>
      </c>
      <c r="Y315" s="186">
        <f>(($Q315/$Q$396)-($T315/$T$396))*(100/2.6125)</f>
        <v>10.136766579432441</v>
      </c>
      <c r="Z315" s="53">
        <f>((SQRT($L315^2*$M315^2)/$N$396)-($T315/$T$396))*(100/63.923)</f>
        <v>5.2788553417978701</v>
      </c>
      <c r="AA315" s="53">
        <f>((SQRT($L315^2*$M315^2)/$N$396)+($Q315/$Q$396)-($T315/$T$396))*(100/64.8571)</f>
        <v>6.2356356012826906</v>
      </c>
      <c r="AB315" s="53">
        <f>((2*SQRT($L315^2*$M315^2)/$N$396)+($Q315/$Q$396)-($T315/$T$396))*(100/136.423)</f>
        <v>5.7348700792618237</v>
      </c>
      <c r="AD315" s="39"/>
    </row>
    <row r="316" spans="2:30" ht="12.75" customHeight="1" x14ac:dyDescent="0.3">
      <c r="B316" s="48" t="s">
        <v>32</v>
      </c>
      <c r="C316" s="59" t="s">
        <v>33</v>
      </c>
      <c r="D316" s="49">
        <v>1100</v>
      </c>
      <c r="E316" s="50">
        <v>3264</v>
      </c>
      <c r="F316" s="57">
        <v>2448</v>
      </c>
      <c r="G316" s="53">
        <f>E316*F316/1000000</f>
        <v>7.990272</v>
      </c>
      <c r="H316" s="52">
        <v>8.8000000000000007</v>
      </c>
      <c r="I316" s="58">
        <v>6.6</v>
      </c>
      <c r="J316" s="53">
        <f>SQRT((H316*H316)+(I316*I316))</f>
        <v>11</v>
      </c>
      <c r="K316" s="215">
        <f>((E316/H316)+(F316/I316))/2</f>
        <v>370.90909090909088</v>
      </c>
      <c r="L316" s="223">
        <f>E316/360</f>
        <v>9.0666666666666664</v>
      </c>
      <c r="M316" s="250">
        <f>F316/360</f>
        <v>6.8</v>
      </c>
      <c r="N316" s="261">
        <f>25.4*L316/H316</f>
        <v>26.169696969696965</v>
      </c>
      <c r="O316" s="250">
        <f>25.4*(L316/H316)*(5/8)</f>
        <v>16.356060606060606</v>
      </c>
      <c r="P316" s="186">
        <f>254/H316</f>
        <v>28.86363636363636</v>
      </c>
      <c r="Q316" s="202">
        <f>(1/5)/0.001353831438675/N316</f>
        <v>5.6450358820442643</v>
      </c>
      <c r="R316" s="255">
        <f>(1/8)/0.001353831438675/O316</f>
        <v>5.6450358820442625</v>
      </c>
      <c r="S316" s="177">
        <f>(1/5)/0.001353831438675/(254/H316)</f>
        <v>5.118165866386799</v>
      </c>
      <c r="T316" s="231">
        <f>((J316^2/(Q316*(1/5/N316)))+J316)/308.4/2</f>
        <v>4.5650228867981264</v>
      </c>
      <c r="U316" s="207">
        <f>(E316*0.7)/254/2</f>
        <v>4.4976377952755904</v>
      </c>
      <c r="V316" s="177">
        <f>U316*10/14</f>
        <v>3.2125984251968505</v>
      </c>
      <c r="W316" s="177">
        <f>U316/2</f>
        <v>2.2488188976377952</v>
      </c>
      <c r="X316" s="210">
        <f>((SQRT($L316^2*$M316^2)/$N$396)+($Q316/$Q$396))*(100/72.5)</f>
        <v>6.1369367008191826</v>
      </c>
      <c r="Y316" s="186">
        <f>(($Q316/$Q$396)-($T316/$T$396))*(100/2.6125)</f>
        <v>10.136766579432441</v>
      </c>
      <c r="Z316" s="53">
        <f>((SQRT($L316^2*$M316^2)/$N$396)-($T316/$T$396))*(100/63.923)</f>
        <v>5.2788553417978701</v>
      </c>
      <c r="AA316" s="53">
        <f>((SQRT($L316^2*$M316^2)/$N$396)+($Q316/$Q$396)-($T316/$T$396))*(100/64.8571)</f>
        <v>6.2356356012826906</v>
      </c>
      <c r="AB316" s="53">
        <f>((2*SQRT($L316^2*$M316^2)/$N$396)+($Q316/$Q$396)-($T316/$T$396))*(100/136.423)</f>
        <v>5.7348700792618237</v>
      </c>
      <c r="AD316" s="39"/>
    </row>
    <row r="317" spans="2:30" ht="12.75" customHeight="1" x14ac:dyDescent="0.3">
      <c r="B317" s="48" t="s">
        <v>23</v>
      </c>
      <c r="C317" s="56" t="s">
        <v>25</v>
      </c>
      <c r="D317" s="49">
        <v>959</v>
      </c>
      <c r="E317" s="50">
        <v>3264</v>
      </c>
      <c r="F317" s="57">
        <v>2448</v>
      </c>
      <c r="G317" s="53">
        <f>E317*F317/1000000</f>
        <v>7.990272</v>
      </c>
      <c r="H317" s="52">
        <v>8.8000000000000007</v>
      </c>
      <c r="I317" s="58">
        <v>6.6</v>
      </c>
      <c r="J317" s="53">
        <f>SQRT((H317*H317)+(I317*I317))</f>
        <v>11</v>
      </c>
      <c r="K317" s="215">
        <f>((E317/H317)+(F317/I317))/2</f>
        <v>370.90909090909088</v>
      </c>
      <c r="L317" s="223">
        <f>E317/360</f>
        <v>9.0666666666666664</v>
      </c>
      <c r="M317" s="250">
        <f>F317/360</f>
        <v>6.8</v>
      </c>
      <c r="N317" s="261">
        <f>25.4*L317/H317</f>
        <v>26.169696969696965</v>
      </c>
      <c r="O317" s="250">
        <f>25.4*(L317/H317)*(5/8)</f>
        <v>16.356060606060606</v>
      </c>
      <c r="P317" s="186">
        <f>254/H317</f>
        <v>28.86363636363636</v>
      </c>
      <c r="Q317" s="202">
        <f>(1/5)/0.001353831438675/N317</f>
        <v>5.6450358820442643</v>
      </c>
      <c r="R317" s="255">
        <f>(1/8)/0.001353831438675/O317</f>
        <v>5.6450358820442625</v>
      </c>
      <c r="S317" s="177">
        <f>(1/5)/0.001353831438675/(254/H317)</f>
        <v>5.118165866386799</v>
      </c>
      <c r="T317" s="231">
        <f>((J317^2/(Q317*(1/5/N317)))+J317)/308.4/2</f>
        <v>4.5650228867981264</v>
      </c>
      <c r="U317" s="207">
        <f>(E317*0.7)/254/2</f>
        <v>4.4976377952755904</v>
      </c>
      <c r="V317" s="177">
        <f>U317*10/14</f>
        <v>3.2125984251968505</v>
      </c>
      <c r="W317" s="177">
        <f>U317/2</f>
        <v>2.2488188976377952</v>
      </c>
      <c r="X317" s="210">
        <f>((SQRT($L317^2*$M317^2)/$N$396)+($Q317/$Q$396))*(100/72.5)</f>
        <v>6.1369367008191826</v>
      </c>
      <c r="Y317" s="186">
        <f>(($Q317/$Q$396)-($T317/$T$396))*(100/2.6125)</f>
        <v>10.136766579432441</v>
      </c>
      <c r="Z317" s="53">
        <f>((SQRT($L317^2*$M317^2)/$N$396)-($T317/$T$396))*(100/63.923)</f>
        <v>5.2788553417978701</v>
      </c>
      <c r="AA317" s="53">
        <f>((SQRT($L317^2*$M317^2)/$N$396)+($Q317/$Q$396)-($T317/$T$396))*(100/64.8571)</f>
        <v>6.2356356012826906</v>
      </c>
      <c r="AB317" s="53">
        <f>((2*SQRT($L317^2*$M317^2)/$N$396)+($Q317/$Q$396)-($T317/$T$396))*(100/136.423)</f>
        <v>5.7348700792618237</v>
      </c>
      <c r="AD317" s="39"/>
    </row>
    <row r="318" spans="2:30" ht="12.75" customHeight="1" x14ac:dyDescent="0.3">
      <c r="B318" s="48" t="s">
        <v>34</v>
      </c>
      <c r="C318" s="56" t="s">
        <v>147</v>
      </c>
      <c r="D318" s="49">
        <v>999</v>
      </c>
      <c r="E318" s="50">
        <v>3840</v>
      </c>
      <c r="F318" s="57">
        <v>2160</v>
      </c>
      <c r="G318" s="53">
        <f>E318*F318/1000000</f>
        <v>8.2943999999999996</v>
      </c>
      <c r="H318" s="52">
        <v>7.9619999999999997</v>
      </c>
      <c r="I318" s="58">
        <v>5.9710000000000001</v>
      </c>
      <c r="J318" s="53">
        <f>SQRT((H318*H318)+(I318*I318))</f>
        <v>9.9522000080384228</v>
      </c>
      <c r="K318" s="215">
        <f>((E318/H318)+(F318/I318))/2</f>
        <v>422.01966626688625</v>
      </c>
      <c r="L318" s="223">
        <f>E318/360</f>
        <v>10.666666666666666</v>
      </c>
      <c r="M318" s="250">
        <f>F318/360</f>
        <v>6</v>
      </c>
      <c r="N318" s="261">
        <f>25.4*L318/H318</f>
        <v>34.028301096876824</v>
      </c>
      <c r="O318" s="250">
        <f>25.4*(L318/H318)*(5/8)</f>
        <v>21.267688185548018</v>
      </c>
      <c r="P318" s="186">
        <f>254/H318</f>
        <v>31.90153227832203</v>
      </c>
      <c r="Q318" s="202">
        <f>(1/5)/0.001353831438675/N318</f>
        <v>4.3413533339671551</v>
      </c>
      <c r="R318" s="255">
        <f>(1/8)/0.001353831438675/O318</f>
        <v>4.3413533339671542</v>
      </c>
      <c r="S318" s="177">
        <f>(1/5)/0.001353831438675/(254/H318)</f>
        <v>4.6307768895649648</v>
      </c>
      <c r="T318" s="231">
        <f>((J318^2/(Q318*(1/5/N318)))+J318)/308.4/2</f>
        <v>6.3094428721036273</v>
      </c>
      <c r="U318" s="207">
        <f>(E318*0.7)/254/2</f>
        <v>5.2913385826771657</v>
      </c>
      <c r="V318" s="177">
        <f>U318*10/14</f>
        <v>3.7795275590551185</v>
      </c>
      <c r="W318" s="177">
        <f>U318/2</f>
        <v>2.6456692913385829</v>
      </c>
      <c r="X318" s="210">
        <f>((SQRT($L318^2*$M318^2)/$N$396)+($Q318/$Q$396))*(100/72.5)</f>
        <v>6.12198013357827</v>
      </c>
      <c r="Y318" s="186">
        <f>(($Q318/$Q$396)-($T318/$T$396))*(100/2.6125)</f>
        <v>-1.7089364245309118</v>
      </c>
      <c r="Z318" s="53">
        <f>((SQRT($L318^2*$M318^2)/$N$396)-($T318/$T$396))*(100/63.923)</f>
        <v>5.2617753360639705</v>
      </c>
      <c r="AA318" s="53">
        <f>((SQRT($L318^2*$M318^2)/$N$396)+($Q318/$Q$396)-($T318/$T$396))*(100/64.8571)</f>
        <v>5.980281480998646</v>
      </c>
      <c r="AB318" s="53">
        <f>((2*SQRT($L318^2*$M318^2)/$N$396)+($Q318/$Q$396)-($T318/$T$396))*(100/136.423)</f>
        <v>5.7189185437326673</v>
      </c>
      <c r="AD318" s="39"/>
    </row>
    <row r="319" spans="2:30" ht="12.75" customHeight="1" x14ac:dyDescent="0.3">
      <c r="B319" s="48" t="s">
        <v>21</v>
      </c>
      <c r="C319" s="56" t="s">
        <v>121</v>
      </c>
      <c r="D319" s="49">
        <v>499</v>
      </c>
      <c r="E319" s="50">
        <v>3264</v>
      </c>
      <c r="F319" s="57">
        <v>2448</v>
      </c>
      <c r="G319" s="53">
        <f>E319*F319/1000000</f>
        <v>7.990272</v>
      </c>
      <c r="H319" s="52">
        <v>7.18</v>
      </c>
      <c r="I319" s="58">
        <v>5.32</v>
      </c>
      <c r="J319" s="53">
        <f>SQRT((H319*H319)+(I319*I319))</f>
        <v>8.9361512968391494</v>
      </c>
      <c r="K319" s="215">
        <f>((E319/H319)+(F319/I319))/2</f>
        <v>457.37323810920054</v>
      </c>
      <c r="L319" s="223">
        <f>E319/360</f>
        <v>9.0666666666666664</v>
      </c>
      <c r="M319" s="250">
        <f>F319/360</f>
        <v>6.8</v>
      </c>
      <c r="N319" s="261">
        <f>25.4*L319/H319</f>
        <v>32.074280408542243</v>
      </c>
      <c r="O319" s="250">
        <f>25.4*(L319/H319)*(5/8)</f>
        <v>20.046425255338903</v>
      </c>
      <c r="P319" s="186">
        <f>254/H319</f>
        <v>35.376044568245128</v>
      </c>
      <c r="Q319" s="202">
        <f>(1/5)/0.001353831438675/N319</f>
        <v>4.6058360946679331</v>
      </c>
      <c r="R319" s="255">
        <f>(1/8)/0.001353831438675/O319</f>
        <v>4.6058360946679322</v>
      </c>
      <c r="S319" s="177">
        <f>(1/5)/0.001353831438675/(254/H319)</f>
        <v>4.175958059165592</v>
      </c>
      <c r="T319" s="231">
        <f>((J319^2/(Q319*(1/5/N319)))+J319)/308.4/2</f>
        <v>4.5223965906049832</v>
      </c>
      <c r="U319" s="207">
        <f>(E319*0.7)/254/2</f>
        <v>4.4976377952755904</v>
      </c>
      <c r="V319" s="177">
        <f>U319*10/14</f>
        <v>3.2125984251968505</v>
      </c>
      <c r="W319" s="177">
        <f>U319/2</f>
        <v>2.2488188976377952</v>
      </c>
      <c r="X319" s="210">
        <f>((SQRT($L319^2*$M319^2)/$N$396)+($Q319/$Q$396))*(100/72.5)</f>
        <v>5.9668494684957114</v>
      </c>
      <c r="Y319" s="186">
        <f>(($Q319/$Q$396)-($T319/$T$396))*(100/2.6125)</f>
        <v>5.5614068984065863</v>
      </c>
      <c r="Z319" s="53">
        <f>((SQRT($L319^2*$M319^2)/$N$396)-($T319/$T$396))*(100/63.923)</f>
        <v>5.2847717909127674</v>
      </c>
      <c r="AA319" s="53">
        <f>((SQRT($L319^2*$M319^2)/$N$396)+($Q319/$Q$396)-($T319/$T$396))*(100/64.8571)</f>
        <v>6.0513361619509896</v>
      </c>
      <c r="AB319" s="53">
        <f>((2*SQRT($L319^2*$M319^2)/$N$396)+($Q319/$Q$396)-($T319/$T$396))*(100/136.423)</f>
        <v>5.6472519564622958</v>
      </c>
      <c r="AD319" s="39"/>
    </row>
    <row r="320" spans="2:30" ht="12.75" customHeight="1" x14ac:dyDescent="0.3">
      <c r="B320" s="48" t="s">
        <v>30</v>
      </c>
      <c r="C320" s="56" t="s">
        <v>140</v>
      </c>
      <c r="D320" s="49">
        <v>529</v>
      </c>
      <c r="E320" s="50">
        <v>3264</v>
      </c>
      <c r="F320" s="57">
        <v>2448</v>
      </c>
      <c r="G320" s="53">
        <f>E320*F320/1000000</f>
        <v>7.990272</v>
      </c>
      <c r="H320" s="52">
        <v>7.18</v>
      </c>
      <c r="I320" s="58">
        <v>5.32</v>
      </c>
      <c r="J320" s="53">
        <f>SQRT((H320*H320)+(I320*I320))</f>
        <v>8.9361512968391494</v>
      </c>
      <c r="K320" s="215">
        <f>((E320/H320)+(F320/I320))/2</f>
        <v>457.37323810920054</v>
      </c>
      <c r="L320" s="223">
        <f>E320/360</f>
        <v>9.0666666666666664</v>
      </c>
      <c r="M320" s="250">
        <f>F320/360</f>
        <v>6.8</v>
      </c>
      <c r="N320" s="261">
        <f>25.4*L320/H320</f>
        <v>32.074280408542243</v>
      </c>
      <c r="O320" s="250">
        <f>25.4*(L320/H320)*(5/8)</f>
        <v>20.046425255338903</v>
      </c>
      <c r="P320" s="186">
        <f>254/H320</f>
        <v>35.376044568245128</v>
      </c>
      <c r="Q320" s="202">
        <f>(1/5)/0.001353831438675/N320</f>
        <v>4.6058360946679331</v>
      </c>
      <c r="R320" s="255">
        <f>(1/8)/0.001353831438675/O320</f>
        <v>4.6058360946679322</v>
      </c>
      <c r="S320" s="177">
        <f>(1/5)/0.001353831438675/(254/H320)</f>
        <v>4.175958059165592</v>
      </c>
      <c r="T320" s="231">
        <f>((J320^2/(Q320*(1/5/N320)))+J320)/308.4/2</f>
        <v>4.5223965906049832</v>
      </c>
      <c r="U320" s="207">
        <f>(E320*0.7)/254/2</f>
        <v>4.4976377952755904</v>
      </c>
      <c r="V320" s="177">
        <f>U320*10/14</f>
        <v>3.2125984251968505</v>
      </c>
      <c r="W320" s="177">
        <f>U320/2</f>
        <v>2.2488188976377952</v>
      </c>
      <c r="X320" s="210">
        <f>((SQRT($L320^2*$M320^2)/$N$396)+($Q320/$Q$396))*(100/72.5)</f>
        <v>5.9668494684957114</v>
      </c>
      <c r="Y320" s="186">
        <f>(($Q320/$Q$396)-($T320/$T$396))*(100/2.6125)</f>
        <v>5.5614068984065863</v>
      </c>
      <c r="Z320" s="53">
        <f>((SQRT($L320^2*$M320^2)/$N$396)-($T320/$T$396))*(100/63.923)</f>
        <v>5.2847717909127674</v>
      </c>
      <c r="AA320" s="53">
        <f>((SQRT($L320^2*$M320^2)/$N$396)+($Q320/$Q$396)-($T320/$T$396))*(100/64.8571)</f>
        <v>6.0513361619509896</v>
      </c>
      <c r="AB320" s="53">
        <f>((2*SQRT($L320^2*$M320^2)/$N$396)+($Q320/$Q$396)-($T320/$T$396))*(100/136.423)</f>
        <v>5.6472519564622958</v>
      </c>
      <c r="AD320" s="39"/>
    </row>
    <row r="321" spans="2:30" ht="12.75" customHeight="1" x14ac:dyDescent="0.3">
      <c r="B321" s="48" t="s">
        <v>14</v>
      </c>
      <c r="C321" s="56" t="s">
        <v>151</v>
      </c>
      <c r="D321" s="49">
        <v>399</v>
      </c>
      <c r="E321" s="50">
        <v>3264</v>
      </c>
      <c r="F321" s="57">
        <v>2448</v>
      </c>
      <c r="G321" s="53">
        <f>E321*F321/1000000</f>
        <v>7.990272</v>
      </c>
      <c r="H321" s="52">
        <v>7.1760000000000002</v>
      </c>
      <c r="I321" s="58">
        <v>5.319</v>
      </c>
      <c r="J321" s="53">
        <f>SQRT((H321*H321)+(I321*I321))</f>
        <v>8.9323421900417586</v>
      </c>
      <c r="K321" s="215">
        <f>((E321/H321)+(F321/I321))/2</f>
        <v>457.54319248029242</v>
      </c>
      <c r="L321" s="223">
        <f>E321/360</f>
        <v>9.0666666666666664</v>
      </c>
      <c r="M321" s="250">
        <f>F321/360</f>
        <v>6.8</v>
      </c>
      <c r="N321" s="261">
        <f>25.4*L321/H321</f>
        <v>32.092159048680784</v>
      </c>
      <c r="O321" s="250">
        <f>25.4*(L321/H321)*(5/8)</f>
        <v>20.057599405425492</v>
      </c>
      <c r="P321" s="186">
        <f>254/H321</f>
        <v>35.395763656633221</v>
      </c>
      <c r="Q321" s="202">
        <f>(1/5)/0.001353831438675/N321</f>
        <v>4.6032701692670042</v>
      </c>
      <c r="R321" s="255">
        <f>(1/8)/0.001353831438675/O321</f>
        <v>4.6032701692670033</v>
      </c>
      <c r="S321" s="177">
        <f>(1/5)/0.001353831438675/(254/H321)</f>
        <v>4.1736316201354162</v>
      </c>
      <c r="T321" s="231">
        <f>((J321^2/(Q321*(1/5/N321)))+J321)/308.4/2</f>
        <v>4.5235708242116184</v>
      </c>
      <c r="U321" s="207">
        <f>(E321*0.7)/254/2</f>
        <v>4.4976377952755904</v>
      </c>
      <c r="V321" s="177">
        <f>U321*10/14</f>
        <v>3.2125984251968505</v>
      </c>
      <c r="W321" s="177">
        <f>U321/2</f>
        <v>2.2488188976377952</v>
      </c>
      <c r="X321" s="210">
        <f>((SQRT($L321^2*$M321^2)/$N$396)+($Q321/$Q$396))*(100/72.5)</f>
        <v>5.9664295000208378</v>
      </c>
      <c r="Y321" s="186">
        <f>(($Q321/$Q$396)-($T321/$T$396))*(100/2.6125)</f>
        <v>5.5457644201715928</v>
      </c>
      <c r="Z321" s="53">
        <f>((SQRT($L321^2*$M321^2)/$N$396)-($T321/$T$396))*(100/63.923)</f>
        <v>5.2846088095138875</v>
      </c>
      <c r="AA321" s="53">
        <f>((SQRT($L321^2*$M321^2)/$N$396)+($Q321/$Q$396)-($T321/$T$396))*(100/64.8571)</f>
        <v>6.0507060694184993</v>
      </c>
      <c r="AB321" s="53">
        <f>((2*SQRT($L321^2*$M321^2)/$N$396)+($Q321/$Q$396)-($T321/$T$396))*(100/136.423)</f>
        <v>5.6469524030556926</v>
      </c>
      <c r="AD321" s="39"/>
    </row>
    <row r="322" spans="2:30" ht="12.75" customHeight="1" x14ac:dyDescent="0.3">
      <c r="B322" s="48" t="s">
        <v>145</v>
      </c>
      <c r="C322" s="56" t="s">
        <v>155</v>
      </c>
      <c r="D322" s="49">
        <v>699</v>
      </c>
      <c r="E322" s="50">
        <v>3264</v>
      </c>
      <c r="F322" s="57">
        <v>2448</v>
      </c>
      <c r="G322" s="53">
        <f>E322*F322/1000000</f>
        <v>7.990272</v>
      </c>
      <c r="H322" s="52">
        <v>7.1760000000000002</v>
      </c>
      <c r="I322" s="58">
        <v>5.319</v>
      </c>
      <c r="J322" s="53">
        <f>SQRT((H322*H322)+(I322*I322))</f>
        <v>8.9323421900417586</v>
      </c>
      <c r="K322" s="215">
        <f>((E322/H322)+(F322/I322))/2</f>
        <v>457.54319248029242</v>
      </c>
      <c r="L322" s="223">
        <f>E322/360</f>
        <v>9.0666666666666664</v>
      </c>
      <c r="M322" s="250">
        <f>F322/360</f>
        <v>6.8</v>
      </c>
      <c r="N322" s="261">
        <f>25.4*L322/H322</f>
        <v>32.092159048680784</v>
      </c>
      <c r="O322" s="250">
        <f>25.4*(L322/H322)*(5/8)</f>
        <v>20.057599405425492</v>
      </c>
      <c r="P322" s="186">
        <f>254/H322</f>
        <v>35.395763656633221</v>
      </c>
      <c r="Q322" s="202">
        <f>(1/5)/0.001353831438675/N322</f>
        <v>4.6032701692670042</v>
      </c>
      <c r="R322" s="255">
        <f>(1/8)/0.001353831438675/O322</f>
        <v>4.6032701692670033</v>
      </c>
      <c r="S322" s="177">
        <f>(1/5)/0.001353831438675/(254/H322)</f>
        <v>4.1736316201354162</v>
      </c>
      <c r="T322" s="231">
        <f>((J322^2/(Q322*(1/5/N322)))+J322)/308.4/2</f>
        <v>4.5235708242116184</v>
      </c>
      <c r="U322" s="207">
        <f>(E322*0.7)/254/2</f>
        <v>4.4976377952755904</v>
      </c>
      <c r="V322" s="177">
        <f>U322*10/14</f>
        <v>3.2125984251968505</v>
      </c>
      <c r="W322" s="177">
        <f>U322/2</f>
        <v>2.2488188976377952</v>
      </c>
      <c r="X322" s="210">
        <f>((SQRT($L322^2*$M322^2)/$N$396)+($Q322/$Q$396))*(100/72.5)</f>
        <v>5.9664295000208378</v>
      </c>
      <c r="Y322" s="186">
        <f>(($Q322/$Q$396)-($T322/$T$396))*(100/2.6125)</f>
        <v>5.5457644201715928</v>
      </c>
      <c r="Z322" s="53">
        <f>((SQRT($L322^2*$M322^2)/$N$396)-($T322/$T$396))*(100/63.923)</f>
        <v>5.2846088095138875</v>
      </c>
      <c r="AA322" s="53">
        <f>((SQRT($L322^2*$M322^2)/$N$396)+($Q322/$Q$396)-($T322/$T$396))*(100/64.8571)</f>
        <v>6.0507060694184993</v>
      </c>
      <c r="AB322" s="53">
        <f>((2*SQRT($L322^2*$M322^2)/$N$396)+($Q322/$Q$396)-($T322/$T$396))*(100/136.423)</f>
        <v>5.6469524030556926</v>
      </c>
      <c r="AD322" s="39"/>
    </row>
    <row r="323" spans="2:30" ht="12.75" customHeight="1" x14ac:dyDescent="0.3">
      <c r="B323" s="48" t="s">
        <v>36</v>
      </c>
      <c r="C323" s="56" t="s">
        <v>256</v>
      </c>
      <c r="D323" s="49">
        <v>340</v>
      </c>
      <c r="E323" s="50">
        <v>3264</v>
      </c>
      <c r="F323" s="57">
        <v>2448</v>
      </c>
      <c r="G323" s="53">
        <f>E323*F323/1000000</f>
        <v>7.990272</v>
      </c>
      <c r="H323" s="52">
        <v>5.8710000000000004</v>
      </c>
      <c r="I323" s="58">
        <v>4.4039999999999999</v>
      </c>
      <c r="J323" s="53">
        <f>SQRT((H323*H323)+(I323*I323))</f>
        <v>7.3392000245258338</v>
      </c>
      <c r="K323" s="215">
        <f>((E323/H323)+(F323/I323))/2</f>
        <v>555.90564994799638</v>
      </c>
      <c r="L323" s="223">
        <f>E323/360</f>
        <v>9.0666666666666664</v>
      </c>
      <c r="M323" s="250">
        <f>F323/360</f>
        <v>6.8</v>
      </c>
      <c r="N323" s="261">
        <f>25.4*L323/H323</f>
        <v>39.225572020666547</v>
      </c>
      <c r="O323" s="250">
        <f>25.4*(L323/H323)*(5/8)</f>
        <v>24.515982512916594</v>
      </c>
      <c r="P323" s="186">
        <f>254/H323</f>
        <v>43.263498552205753</v>
      </c>
      <c r="Q323" s="202">
        <f>(1/5)/0.001353831438675/N323</f>
        <v>3.7661370072138491</v>
      </c>
      <c r="R323" s="255">
        <f>(1/8)/0.001353831438675/O323</f>
        <v>3.7661370072138483</v>
      </c>
      <c r="S323" s="177">
        <f>(1/5)/0.001353831438675/(254/H323)</f>
        <v>3.4146308865405564</v>
      </c>
      <c r="T323" s="231">
        <f>((J323^2/(Q323*(1/5/N323)))+J323)/308.4/2</f>
        <v>4.5596454373637414</v>
      </c>
      <c r="U323" s="207">
        <f>(E323*0.7)/254/2</f>
        <v>4.4976377952755904</v>
      </c>
      <c r="V323" s="177">
        <f>U323*10/14</f>
        <v>3.2125984251968505</v>
      </c>
      <c r="W323" s="177">
        <f>U323/2</f>
        <v>2.2488188976377952</v>
      </c>
      <c r="X323" s="210">
        <f>((SQRT($L323^2*$M323^2)/$N$396)+($Q323/$Q$396))*(100/72.5)</f>
        <v>5.829414785093598</v>
      </c>
      <c r="Y323" s="186">
        <f>(($Q323/$Q$396)-($T323/$T$396))*(100/2.6125)</f>
        <v>1.620928089529823</v>
      </c>
      <c r="Z323" s="53">
        <f>((SQRT($L323^2*$M323^2)/$N$396)-($T323/$T$396))*(100/63.923)</f>
        <v>5.2796017215865882</v>
      </c>
      <c r="AA323" s="53">
        <f>((SQRT($L323^2*$M323^2)/$N$396)+($Q323/$Q$396)-($T323/$T$396))*(100/64.8571)</f>
        <v>5.8926102724463618</v>
      </c>
      <c r="AB323" s="53">
        <f>((2*SQRT($L323^2*$M323^2)/$N$396)+($Q323/$Q$396)-($T323/$T$396))*(100/136.423)</f>
        <v>5.5717918002702271</v>
      </c>
      <c r="AD323" s="39"/>
    </row>
    <row r="324" spans="2:30" ht="12.75" customHeight="1" x14ac:dyDescent="0.3">
      <c r="B324" s="48" t="s">
        <v>21</v>
      </c>
      <c r="C324" s="56" t="s">
        <v>232</v>
      </c>
      <c r="D324" s="49">
        <v>199</v>
      </c>
      <c r="E324" s="50">
        <v>3264</v>
      </c>
      <c r="F324" s="57">
        <v>2448</v>
      </c>
      <c r="G324" s="53">
        <f>E324*F324/1000000</f>
        <v>7.990272</v>
      </c>
      <c r="H324" s="52">
        <v>5.76</v>
      </c>
      <c r="I324" s="58">
        <v>4.29</v>
      </c>
      <c r="J324" s="53">
        <f>SQRT((H324*H324)+(I324*I324))</f>
        <v>7.1820401001386784</v>
      </c>
      <c r="K324" s="215">
        <f>((E324/H324)+(F324/I324))/2</f>
        <v>568.64801864801871</v>
      </c>
      <c r="L324" s="223">
        <f>E324/360</f>
        <v>9.0666666666666664</v>
      </c>
      <c r="M324" s="250">
        <f>F324/360</f>
        <v>6.8</v>
      </c>
      <c r="N324" s="261">
        <f>25.4*L324/H324</f>
        <v>39.981481481481481</v>
      </c>
      <c r="O324" s="250">
        <f>25.4*(L324/H324)*(5/8)</f>
        <v>24.988425925925924</v>
      </c>
      <c r="P324" s="186">
        <f>254/H324</f>
        <v>44.097222222222221</v>
      </c>
      <c r="Q324" s="202">
        <f>(1/5)/0.001353831438675/N324</f>
        <v>3.6949325773380628</v>
      </c>
      <c r="R324" s="255">
        <f>(1/8)/0.001353831438675/O324</f>
        <v>3.6949325773380628</v>
      </c>
      <c r="S324" s="177">
        <f>(1/5)/0.001353831438675/(254/H324)</f>
        <v>3.3500722034531774</v>
      </c>
      <c r="T324" s="231">
        <f>((J324^2/(Q324*(1/5/N324)))+J324)/308.4/2</f>
        <v>4.5361759385681948</v>
      </c>
      <c r="U324" s="207">
        <f>(E324*0.7)/254/2</f>
        <v>4.4976377952755904</v>
      </c>
      <c r="V324" s="177">
        <f>U324*10/14</f>
        <v>3.2125984251968505</v>
      </c>
      <c r="W324" s="177">
        <f>U324/2</f>
        <v>2.2488188976377952</v>
      </c>
      <c r="X324" s="210">
        <f>((SQRT($L324^2*$M324^2)/$N$396)+($Q324/$Q$396))*(100/72.5)</f>
        <v>5.8177606599158782</v>
      </c>
      <c r="Y324" s="186">
        <f>(($Q324/$Q$396)-($T324/$T$396))*(100/2.6125)</f>
        <v>1.3772176589249197</v>
      </c>
      <c r="Z324" s="53">
        <f>((SQRT($L324^2*$M324^2)/$N$396)-($T324/$T$396))*(100/63.923)</f>
        <v>5.2828592435337649</v>
      </c>
      <c r="AA324" s="53">
        <f>((SQRT($L324^2*$M324^2)/$N$396)+($Q324/$Q$396)-($T324/$T$396))*(100/64.8571)</f>
        <v>5.8827934058279761</v>
      </c>
      <c r="AB324" s="53">
        <f>((2*SQRT($L324^2*$M324^2)/$N$396)+($Q324/$Q$396)-($T324/$T$396))*(100/136.423)</f>
        <v>5.5671247463280382</v>
      </c>
      <c r="AD324" s="39"/>
    </row>
    <row r="325" spans="2:30" ht="12.75" customHeight="1" x14ac:dyDescent="0.3">
      <c r="B325" s="48" t="s">
        <v>21</v>
      </c>
      <c r="C325" s="59" t="s">
        <v>215</v>
      </c>
      <c r="D325" s="49">
        <v>499</v>
      </c>
      <c r="E325" s="50">
        <v>3264</v>
      </c>
      <c r="F325" s="57">
        <v>2448</v>
      </c>
      <c r="G325" s="53">
        <f>E325*F325/1000000</f>
        <v>7.990272</v>
      </c>
      <c r="H325" s="52">
        <v>5.76</v>
      </c>
      <c r="I325" s="58">
        <v>4.29</v>
      </c>
      <c r="J325" s="53">
        <f>SQRT((H325*H325)+(I325*I325))</f>
        <v>7.1820401001386784</v>
      </c>
      <c r="K325" s="215">
        <f>((E325/H325)+(F325/I325))/2</f>
        <v>568.64801864801871</v>
      </c>
      <c r="L325" s="223">
        <f>E325/360</f>
        <v>9.0666666666666664</v>
      </c>
      <c r="M325" s="250">
        <f>F325/360</f>
        <v>6.8</v>
      </c>
      <c r="N325" s="261">
        <f>25.4*L325/H325</f>
        <v>39.981481481481481</v>
      </c>
      <c r="O325" s="250">
        <f>25.4*(L325/H325)*(5/8)</f>
        <v>24.988425925925924</v>
      </c>
      <c r="P325" s="186">
        <f>254/H325</f>
        <v>44.097222222222221</v>
      </c>
      <c r="Q325" s="202">
        <f>(1/5)/0.001353831438675/N325</f>
        <v>3.6949325773380628</v>
      </c>
      <c r="R325" s="255">
        <f>(1/8)/0.001353831438675/O325</f>
        <v>3.6949325773380628</v>
      </c>
      <c r="S325" s="177">
        <f>(1/5)/0.001353831438675/(254/H325)</f>
        <v>3.3500722034531774</v>
      </c>
      <c r="T325" s="231">
        <f>((J325^2/(Q325*(1/5/N325)))+J325)/308.4/2</f>
        <v>4.5361759385681948</v>
      </c>
      <c r="U325" s="207">
        <f>(E325*0.7)/254/2</f>
        <v>4.4976377952755904</v>
      </c>
      <c r="V325" s="177">
        <f>U325*10/14</f>
        <v>3.2125984251968505</v>
      </c>
      <c r="W325" s="177">
        <f>U325/2</f>
        <v>2.2488188976377952</v>
      </c>
      <c r="X325" s="210">
        <f>((SQRT($L325^2*$M325^2)/$N$396)+($Q325/$Q$396))*(100/72.5)</f>
        <v>5.8177606599158782</v>
      </c>
      <c r="Y325" s="186">
        <f>(($Q325/$Q$396)-($T325/$T$396))*(100/2.6125)</f>
        <v>1.3772176589249197</v>
      </c>
      <c r="Z325" s="53">
        <f>((SQRT($L325^2*$M325^2)/$N$396)-($T325/$T$396))*(100/63.923)</f>
        <v>5.2828592435337649</v>
      </c>
      <c r="AA325" s="53">
        <f>((SQRT($L325^2*$M325^2)/$N$396)+($Q325/$Q$396)-($T325/$T$396))*(100/64.8571)</f>
        <v>5.8827934058279761</v>
      </c>
      <c r="AB325" s="53">
        <f>((2*SQRT($L325^2*$M325^2)/$N$396)+($Q325/$Q$396)-($T325/$T$396))*(100/136.423)</f>
        <v>5.5671247463280382</v>
      </c>
      <c r="AD325" s="39"/>
    </row>
    <row r="326" spans="2:30" ht="12.75" customHeight="1" x14ac:dyDescent="0.3">
      <c r="B326" s="48" t="s">
        <v>21</v>
      </c>
      <c r="C326" s="305" t="s">
        <v>223</v>
      </c>
      <c r="D326" s="49">
        <v>390</v>
      </c>
      <c r="E326" s="50">
        <v>3264</v>
      </c>
      <c r="F326" s="57">
        <v>2448</v>
      </c>
      <c r="G326" s="53">
        <f>E326*F326/1000000</f>
        <v>7.990272</v>
      </c>
      <c r="H326" s="52">
        <v>5.76</v>
      </c>
      <c r="I326" s="58">
        <v>4.29</v>
      </c>
      <c r="J326" s="53">
        <f>SQRT((H326*H326)+(I326*I326))</f>
        <v>7.1820401001386784</v>
      </c>
      <c r="K326" s="215">
        <f>((E326/H326)+(F326/I326))/2</f>
        <v>568.64801864801871</v>
      </c>
      <c r="L326" s="223">
        <f>E326/360</f>
        <v>9.0666666666666664</v>
      </c>
      <c r="M326" s="250">
        <f>F326/360</f>
        <v>6.8</v>
      </c>
      <c r="N326" s="261">
        <f>25.4*L326/H326</f>
        <v>39.981481481481481</v>
      </c>
      <c r="O326" s="250">
        <f>25.4*(L326/H326)*(5/8)</f>
        <v>24.988425925925924</v>
      </c>
      <c r="P326" s="186">
        <f>254/H326</f>
        <v>44.097222222222221</v>
      </c>
      <c r="Q326" s="202">
        <f>(1/5)/0.001353831438675/N326</f>
        <v>3.6949325773380628</v>
      </c>
      <c r="R326" s="255">
        <f>(1/8)/0.001353831438675/O326</f>
        <v>3.6949325773380628</v>
      </c>
      <c r="S326" s="177">
        <f>(1/5)/0.001353831438675/(254/H326)</f>
        <v>3.3500722034531774</v>
      </c>
      <c r="T326" s="231">
        <f>((J326^2/(Q326*(1/5/N326)))+J326)/308.4/2</f>
        <v>4.5361759385681948</v>
      </c>
      <c r="U326" s="207">
        <f>(E326*0.7)/254/2</f>
        <v>4.4976377952755904</v>
      </c>
      <c r="V326" s="177">
        <f>U326*10/14</f>
        <v>3.2125984251968505</v>
      </c>
      <c r="W326" s="177">
        <f>U326/2</f>
        <v>2.2488188976377952</v>
      </c>
      <c r="X326" s="210">
        <f>((SQRT($L326^2*$M326^2)/$N$396)+($Q326/$Q$396))*(100/72.5)</f>
        <v>5.8177606599158782</v>
      </c>
      <c r="Y326" s="186">
        <f>(($Q326/$Q$396)-($T326/$T$396))*(100/2.6125)</f>
        <v>1.3772176589249197</v>
      </c>
      <c r="Z326" s="53">
        <f>((SQRT($L326^2*$M326^2)/$N$396)-($T326/$T$396))*(100/63.923)</f>
        <v>5.2828592435337649</v>
      </c>
      <c r="AA326" s="53">
        <f>((SQRT($L326^2*$M326^2)/$N$396)+($Q326/$Q$396)-($T326/$T$396))*(100/64.8571)</f>
        <v>5.8827934058279761</v>
      </c>
      <c r="AB326" s="53">
        <f>((2*SQRT($L326^2*$M326^2)/$N$396)+($Q326/$Q$396)-($T326/$T$396))*(100/136.423)</f>
        <v>5.5671247463280382</v>
      </c>
      <c r="AD326" s="39"/>
    </row>
    <row r="327" spans="2:30" ht="12.75" customHeight="1" x14ac:dyDescent="0.3">
      <c r="B327" s="48" t="s">
        <v>21</v>
      </c>
      <c r="C327" s="56" t="s">
        <v>231</v>
      </c>
      <c r="D327" s="49">
        <v>349</v>
      </c>
      <c r="E327" s="50">
        <v>3264</v>
      </c>
      <c r="F327" s="57">
        <v>2448</v>
      </c>
      <c r="G327" s="53">
        <f>E327*F327/1000000</f>
        <v>7.990272</v>
      </c>
      <c r="H327" s="52">
        <v>5.76</v>
      </c>
      <c r="I327" s="58">
        <v>4.29</v>
      </c>
      <c r="J327" s="53">
        <f>SQRT((H327*H327)+(I327*I327))</f>
        <v>7.1820401001386784</v>
      </c>
      <c r="K327" s="215">
        <f>((E327/H327)+(F327/I327))/2</f>
        <v>568.64801864801871</v>
      </c>
      <c r="L327" s="223">
        <f>E327/360</f>
        <v>9.0666666666666664</v>
      </c>
      <c r="M327" s="250">
        <f>F327/360</f>
        <v>6.8</v>
      </c>
      <c r="N327" s="261">
        <f>25.4*L327/H327</f>
        <v>39.981481481481481</v>
      </c>
      <c r="O327" s="250">
        <f>25.4*(L327/H327)*(5/8)</f>
        <v>24.988425925925924</v>
      </c>
      <c r="P327" s="186">
        <f>254/H327</f>
        <v>44.097222222222221</v>
      </c>
      <c r="Q327" s="202">
        <f>(1/5)/0.001353831438675/N327</f>
        <v>3.6949325773380628</v>
      </c>
      <c r="R327" s="255">
        <f>(1/8)/0.001353831438675/O327</f>
        <v>3.6949325773380628</v>
      </c>
      <c r="S327" s="177">
        <f>(1/5)/0.001353831438675/(254/H327)</f>
        <v>3.3500722034531774</v>
      </c>
      <c r="T327" s="231">
        <f>((J327^2/(Q327*(1/5/N327)))+J327)/308.4/2</f>
        <v>4.5361759385681948</v>
      </c>
      <c r="U327" s="207">
        <f>(E327*0.7)/254/2</f>
        <v>4.4976377952755904</v>
      </c>
      <c r="V327" s="177">
        <f>U327*10/14</f>
        <v>3.2125984251968505</v>
      </c>
      <c r="W327" s="177">
        <f>U327/2</f>
        <v>2.2488188976377952</v>
      </c>
      <c r="X327" s="210">
        <f>((SQRT($L327^2*$M327^2)/$N$396)+($Q327/$Q$396))*(100/72.5)</f>
        <v>5.8177606599158782</v>
      </c>
      <c r="Y327" s="186">
        <f>(($Q327/$Q$396)-($T327/$T$396))*(100/2.6125)</f>
        <v>1.3772176589249197</v>
      </c>
      <c r="Z327" s="53">
        <f>((SQRT($L327^2*$M327^2)/$N$396)-($T327/$T$396))*(100/63.923)</f>
        <v>5.2828592435337649</v>
      </c>
      <c r="AA327" s="53">
        <f>((SQRT($L327^2*$M327^2)/$N$396)+($Q327/$Q$396)-($T327/$T$396))*(100/64.8571)</f>
        <v>5.8827934058279761</v>
      </c>
      <c r="AB327" s="53">
        <f>((2*SQRT($L327^2*$M327^2)/$N$396)+($Q327/$Q$396)-($T327/$T$396))*(100/136.423)</f>
        <v>5.5671247463280382</v>
      </c>
      <c r="AD327" s="39"/>
    </row>
    <row r="328" spans="2:30" ht="12.75" customHeight="1" x14ac:dyDescent="0.3">
      <c r="B328" s="48" t="s">
        <v>21</v>
      </c>
      <c r="C328" s="48" t="s">
        <v>228</v>
      </c>
      <c r="D328" s="49">
        <v>349</v>
      </c>
      <c r="E328" s="50">
        <v>3264</v>
      </c>
      <c r="F328" s="57">
        <v>2448</v>
      </c>
      <c r="G328" s="53">
        <f>E328*F328/1000000</f>
        <v>7.990272</v>
      </c>
      <c r="H328" s="52">
        <v>5.76</v>
      </c>
      <c r="I328" s="58">
        <v>4.29</v>
      </c>
      <c r="J328" s="53">
        <f>SQRT((H328*H328)+(I328*I328))</f>
        <v>7.1820401001386784</v>
      </c>
      <c r="K328" s="215">
        <f>((E328/H328)+(F328/I328))/2</f>
        <v>568.64801864801871</v>
      </c>
      <c r="L328" s="223">
        <f>E328/360</f>
        <v>9.0666666666666664</v>
      </c>
      <c r="M328" s="250">
        <f>F328/360</f>
        <v>6.8</v>
      </c>
      <c r="N328" s="261">
        <f>25.4*L328/H328</f>
        <v>39.981481481481481</v>
      </c>
      <c r="O328" s="250">
        <f>25.4*(L328/H328)*(5/8)</f>
        <v>24.988425925925924</v>
      </c>
      <c r="P328" s="186">
        <f>254/H328</f>
        <v>44.097222222222221</v>
      </c>
      <c r="Q328" s="202">
        <f>(1/5)/0.001353831438675/N328</f>
        <v>3.6949325773380628</v>
      </c>
      <c r="R328" s="255">
        <f>(1/8)/0.001353831438675/O328</f>
        <v>3.6949325773380628</v>
      </c>
      <c r="S328" s="177">
        <f>(1/5)/0.001353831438675/(254/H328)</f>
        <v>3.3500722034531774</v>
      </c>
      <c r="T328" s="231">
        <f>((J328^2/(Q328*(1/5/N328)))+J328)/308.4/2</f>
        <v>4.5361759385681948</v>
      </c>
      <c r="U328" s="207">
        <f>(E328*0.7)/254/2</f>
        <v>4.4976377952755904</v>
      </c>
      <c r="V328" s="177">
        <f>U328*10/14</f>
        <v>3.2125984251968505</v>
      </c>
      <c r="W328" s="177">
        <f>U328/2</f>
        <v>2.2488188976377952</v>
      </c>
      <c r="X328" s="210">
        <f>((SQRT($L328^2*$M328^2)/$N$396)+($Q328/$Q$396))*(100/72.5)</f>
        <v>5.8177606599158782</v>
      </c>
      <c r="Y328" s="186">
        <f>(($Q328/$Q$396)-($T328/$T$396))*(100/2.6125)</f>
        <v>1.3772176589249197</v>
      </c>
      <c r="Z328" s="53">
        <f>((SQRT($L328^2*$M328^2)/$N$396)-($T328/$T$396))*(100/63.923)</f>
        <v>5.2828592435337649</v>
      </c>
      <c r="AA328" s="53">
        <f>((SQRT($L328^2*$M328^2)/$N$396)+($Q328/$Q$396)-($T328/$T$396))*(100/64.8571)</f>
        <v>5.8827934058279761</v>
      </c>
      <c r="AB328" s="53">
        <f>((2*SQRT($L328^2*$M328^2)/$N$396)+($Q328/$Q$396)-($T328/$T$396))*(100/136.423)</f>
        <v>5.5671247463280382</v>
      </c>
      <c r="AD328" s="39"/>
    </row>
    <row r="329" spans="2:30" ht="12.75" customHeight="1" x14ac:dyDescent="0.3">
      <c r="B329" s="48" t="s">
        <v>80</v>
      </c>
      <c r="C329" s="48" t="s">
        <v>250</v>
      </c>
      <c r="D329" s="49">
        <v>329.99</v>
      </c>
      <c r="E329" s="50">
        <v>3264</v>
      </c>
      <c r="F329" s="57">
        <v>2448</v>
      </c>
      <c r="G329" s="53">
        <f>E329*F329/1000000</f>
        <v>7.990272</v>
      </c>
      <c r="H329" s="52">
        <v>5.76</v>
      </c>
      <c r="I329" s="58">
        <v>4.29</v>
      </c>
      <c r="J329" s="53">
        <f>SQRT((H329*H329)+(I329*I329))</f>
        <v>7.1820401001386784</v>
      </c>
      <c r="K329" s="215">
        <f>((E329/H329)+(F329/I329))/2</f>
        <v>568.64801864801871</v>
      </c>
      <c r="L329" s="223">
        <f>E329/360</f>
        <v>9.0666666666666664</v>
      </c>
      <c r="M329" s="250">
        <f>F329/360</f>
        <v>6.8</v>
      </c>
      <c r="N329" s="261">
        <f>25.4*L329/H329</f>
        <v>39.981481481481481</v>
      </c>
      <c r="O329" s="250">
        <f>25.4*(L329/H329)*(5/8)</f>
        <v>24.988425925925924</v>
      </c>
      <c r="P329" s="186">
        <f>254/H329</f>
        <v>44.097222222222221</v>
      </c>
      <c r="Q329" s="202">
        <f>(1/5)/0.001353831438675/N329</f>
        <v>3.6949325773380628</v>
      </c>
      <c r="R329" s="255">
        <f>(1/8)/0.001353831438675/O329</f>
        <v>3.6949325773380628</v>
      </c>
      <c r="S329" s="177">
        <f>(1/5)/0.001353831438675/(254/H329)</f>
        <v>3.3500722034531774</v>
      </c>
      <c r="T329" s="231">
        <f>((J329^2/(Q329*(1/5/N329)))+J329)/308.4/2</f>
        <v>4.5361759385681948</v>
      </c>
      <c r="U329" s="207">
        <f>(E329*0.7)/254/2</f>
        <v>4.4976377952755904</v>
      </c>
      <c r="V329" s="177">
        <f>U329*10/14</f>
        <v>3.2125984251968505</v>
      </c>
      <c r="W329" s="177">
        <f>U329/2</f>
        <v>2.2488188976377952</v>
      </c>
      <c r="X329" s="210">
        <f>((SQRT($L329^2*$M329^2)/$N$396)+($Q329/$Q$396))*(100/72.5)</f>
        <v>5.8177606599158782</v>
      </c>
      <c r="Y329" s="186">
        <f>(($Q329/$Q$396)-($T329/$T$396))*(100/2.6125)</f>
        <v>1.3772176589249197</v>
      </c>
      <c r="Z329" s="53">
        <f>((SQRT($L329^2*$M329^2)/$N$396)-($T329/$T$396))*(100/63.923)</f>
        <v>5.2828592435337649</v>
      </c>
      <c r="AA329" s="53">
        <f>((SQRT($L329^2*$M329^2)/$N$396)+($Q329/$Q$396)-($T329/$T$396))*(100/64.8571)</f>
        <v>5.8827934058279761</v>
      </c>
      <c r="AB329" s="53">
        <f>((2*SQRT($L329^2*$M329^2)/$N$396)+($Q329/$Q$396)-($T329/$T$396))*(100/136.423)</f>
        <v>5.5671247463280382</v>
      </c>
      <c r="AD329" s="39"/>
    </row>
    <row r="330" spans="2:30" ht="12.75" customHeight="1" x14ac:dyDescent="0.3">
      <c r="B330" s="48" t="s">
        <v>30</v>
      </c>
      <c r="C330" s="48" t="s">
        <v>224</v>
      </c>
      <c r="D330" s="49">
        <v>529</v>
      </c>
      <c r="E330" s="50">
        <v>3264</v>
      </c>
      <c r="F330" s="57">
        <v>2448</v>
      </c>
      <c r="G330" s="53">
        <f>E330*F330/1000000</f>
        <v>7.990272</v>
      </c>
      <c r="H330" s="52">
        <v>5.76</v>
      </c>
      <c r="I330" s="58">
        <v>4.29</v>
      </c>
      <c r="J330" s="53">
        <f>SQRT((H330*H330)+(I330*I330))</f>
        <v>7.1820401001386784</v>
      </c>
      <c r="K330" s="215">
        <f>((E330/H330)+(F330/I330))/2</f>
        <v>568.64801864801871</v>
      </c>
      <c r="L330" s="223">
        <f>E330/360</f>
        <v>9.0666666666666664</v>
      </c>
      <c r="M330" s="250">
        <f>F330/360</f>
        <v>6.8</v>
      </c>
      <c r="N330" s="261">
        <f>25.4*L330/H330</f>
        <v>39.981481481481481</v>
      </c>
      <c r="O330" s="250">
        <f>25.4*(L330/H330)*(5/8)</f>
        <v>24.988425925925924</v>
      </c>
      <c r="P330" s="186">
        <f>254/H330</f>
        <v>44.097222222222221</v>
      </c>
      <c r="Q330" s="202">
        <f>(1/5)/0.001353831438675/N330</f>
        <v>3.6949325773380628</v>
      </c>
      <c r="R330" s="255">
        <f>(1/8)/0.001353831438675/O330</f>
        <v>3.6949325773380628</v>
      </c>
      <c r="S330" s="177">
        <f>(1/5)/0.001353831438675/(254/H330)</f>
        <v>3.3500722034531774</v>
      </c>
      <c r="T330" s="231">
        <f>((J330^2/(Q330*(1/5/N330)))+J330)/308.4/2</f>
        <v>4.5361759385681948</v>
      </c>
      <c r="U330" s="207">
        <f>(E330*0.7)/254/2</f>
        <v>4.4976377952755904</v>
      </c>
      <c r="V330" s="177">
        <f>U330*10/14</f>
        <v>3.2125984251968505</v>
      </c>
      <c r="W330" s="177">
        <f>U330/2</f>
        <v>2.2488188976377952</v>
      </c>
      <c r="X330" s="210">
        <f>((SQRT($L330^2*$M330^2)/$N$396)+($Q330/$Q$396))*(100/72.5)</f>
        <v>5.8177606599158782</v>
      </c>
      <c r="Y330" s="186">
        <f>(($Q330/$Q$396)-($T330/$T$396))*(100/2.6125)</f>
        <v>1.3772176589249197</v>
      </c>
      <c r="Z330" s="53">
        <f>((SQRT($L330^2*$M330^2)/$N$396)-($T330/$T$396))*(100/63.923)</f>
        <v>5.2828592435337649</v>
      </c>
      <c r="AA330" s="53">
        <f>((SQRT($L330^2*$M330^2)/$N$396)+($Q330/$Q$396)-($T330/$T$396))*(100/64.8571)</f>
        <v>5.8827934058279761</v>
      </c>
      <c r="AB330" s="53">
        <f>((2*SQRT($L330^2*$M330^2)/$N$396)+($Q330/$Q$396)-($T330/$T$396))*(100/136.423)</f>
        <v>5.5671247463280382</v>
      </c>
      <c r="AD330" s="39"/>
    </row>
    <row r="331" spans="2:30" ht="12.75" customHeight="1" x14ac:dyDescent="0.3">
      <c r="B331" s="48" t="s">
        <v>216</v>
      </c>
      <c r="C331" s="48" t="s">
        <v>217</v>
      </c>
      <c r="D331" s="49">
        <v>399</v>
      </c>
      <c r="E331" s="50">
        <v>3264</v>
      </c>
      <c r="F331" s="57">
        <v>2448</v>
      </c>
      <c r="G331" s="53">
        <f>E331*F331/1000000</f>
        <v>7.990272</v>
      </c>
      <c r="H331" s="52">
        <v>5.76</v>
      </c>
      <c r="I331" s="58">
        <v>4.29</v>
      </c>
      <c r="J331" s="53">
        <f>SQRT((H331*H331)+(I331*I331))</f>
        <v>7.1820401001386784</v>
      </c>
      <c r="K331" s="215">
        <f>((E331/H331)+(F331/I331))/2</f>
        <v>568.64801864801871</v>
      </c>
      <c r="L331" s="223">
        <f>E331/360</f>
        <v>9.0666666666666664</v>
      </c>
      <c r="M331" s="250">
        <f>F331/360</f>
        <v>6.8</v>
      </c>
      <c r="N331" s="261">
        <f>25.4*L331/H331</f>
        <v>39.981481481481481</v>
      </c>
      <c r="O331" s="250">
        <f>25.4*(L331/H331)*(5/8)</f>
        <v>24.988425925925924</v>
      </c>
      <c r="P331" s="186">
        <f>254/H331</f>
        <v>44.097222222222221</v>
      </c>
      <c r="Q331" s="202">
        <f>(1/5)/0.001353831438675/N331</f>
        <v>3.6949325773380628</v>
      </c>
      <c r="R331" s="255">
        <f>(1/8)/0.001353831438675/O331</f>
        <v>3.6949325773380628</v>
      </c>
      <c r="S331" s="177">
        <f>(1/5)/0.001353831438675/(254/H331)</f>
        <v>3.3500722034531774</v>
      </c>
      <c r="T331" s="231">
        <f>((J331^2/(Q331*(1/5/N331)))+J331)/308.4/2</f>
        <v>4.5361759385681948</v>
      </c>
      <c r="U331" s="207">
        <f>(E331*0.7)/254/2</f>
        <v>4.4976377952755904</v>
      </c>
      <c r="V331" s="177">
        <f>U331*10/14</f>
        <v>3.2125984251968505</v>
      </c>
      <c r="W331" s="177">
        <f>U331/2</f>
        <v>2.2488188976377952</v>
      </c>
      <c r="X331" s="210">
        <f>((SQRT($L331^2*$M331^2)/$N$396)+($Q331/$Q$396))*(100/72.5)</f>
        <v>5.8177606599158782</v>
      </c>
      <c r="Y331" s="186">
        <f>(($Q331/$Q$396)-($T331/$T$396))*(100/2.6125)</f>
        <v>1.3772176589249197</v>
      </c>
      <c r="Z331" s="53">
        <f>((SQRT($L331^2*$M331^2)/$N$396)-($T331/$T$396))*(100/63.923)</f>
        <v>5.2828592435337649</v>
      </c>
      <c r="AA331" s="53">
        <f>((SQRT($L331^2*$M331^2)/$N$396)+($Q331/$Q$396)-($T331/$T$396))*(100/64.8571)</f>
        <v>5.8827934058279761</v>
      </c>
      <c r="AB331" s="53">
        <f>((2*SQRT($L331^2*$M331^2)/$N$396)+($Q331/$Q$396)-($T331/$T$396))*(100/136.423)</f>
        <v>5.5671247463280382</v>
      </c>
      <c r="AD331" s="39"/>
    </row>
    <row r="332" spans="2:30" ht="12.75" customHeight="1" x14ac:dyDescent="0.3">
      <c r="B332" s="48" t="s">
        <v>21</v>
      </c>
      <c r="C332" s="48" t="s">
        <v>40</v>
      </c>
      <c r="D332" s="49">
        <v>2800</v>
      </c>
      <c r="E332" s="50">
        <v>2160</v>
      </c>
      <c r="F332" s="66">
        <v>1440</v>
      </c>
      <c r="G332" s="55">
        <f>E332*F332/1000000</f>
        <v>3.1103999999999998</v>
      </c>
      <c r="H332" s="52">
        <v>22.7</v>
      </c>
      <c r="I332" s="58">
        <v>15.1</v>
      </c>
      <c r="J332" s="53">
        <f>SQRT((H332*H332)+(I332*I332))</f>
        <v>27.263528751795867</v>
      </c>
      <c r="K332" s="215">
        <f>((E332/H332)+(F332/I332))/2</f>
        <v>95.259211716311228</v>
      </c>
      <c r="L332" s="223">
        <f>E332/360</f>
        <v>6</v>
      </c>
      <c r="M332" s="250">
        <f>F332/360</f>
        <v>4</v>
      </c>
      <c r="N332" s="261">
        <f>25.4*L332/H332</f>
        <v>6.7136563876651971</v>
      </c>
      <c r="O332" s="250">
        <f>25.4*(L332/H332)*(5/8)</f>
        <v>4.1960352422907485</v>
      </c>
      <c r="P332" s="186">
        <f>254/H332</f>
        <v>11.189427312775331</v>
      </c>
      <c r="Q332" s="202">
        <f>(1/5)/0.001353831438675/N332</f>
        <v>22.004235827079611</v>
      </c>
      <c r="R332" s="255">
        <f>(1/8)/0.001353831438675/O332</f>
        <v>22.004235827079604</v>
      </c>
      <c r="S332" s="177">
        <f>(1/5)/0.001353831438675/(254/H332)</f>
        <v>13.202541496247763</v>
      </c>
      <c r="T332" s="231">
        <f>((J332^2/(Q332*(1/5/N332)))+J332)/308.4/2</f>
        <v>1.8826124910119963</v>
      </c>
      <c r="U332" s="207">
        <f>(E332*0.7)/254/2</f>
        <v>2.9763779527559056</v>
      </c>
      <c r="V332" s="177">
        <f>U332*10/14</f>
        <v>2.1259842519685042</v>
      </c>
      <c r="W332" s="177">
        <f>U332/2</f>
        <v>1.4881889763779528</v>
      </c>
      <c r="X332" s="210">
        <f>((SQRT($L332^2*$M332^2)/$N$396)+($Q332/$Q$396))*(100/72.5)</f>
        <v>5.6307473522517872</v>
      </c>
      <c r="Y332" s="186">
        <f>(($Q332/$Q$396)-($T332/$T$396))*(100/2.6125)</f>
        <v>93.551307962922223</v>
      </c>
      <c r="Z332" s="55">
        <f>((SQRT($L332^2*$M332^2)/$N$396)-($T332/$T$396))*(100/63.923)</f>
        <v>2.0402647224418917</v>
      </c>
      <c r="AA332" s="53">
        <f>((SQRT($L332^2*$M332^2)/$N$396)+($Q332/$Q$396)-($T332/$T$396))*(100/64.8571)</f>
        <v>6.0367470712076381</v>
      </c>
      <c r="AB332" s="53">
        <f>((2*SQRT($L332^2*$M332^2)/$N$396)+($Q332/$Q$396)-($T332/$T$396))*(100/136.423)</f>
        <v>3.9483739903895057</v>
      </c>
      <c r="AD332" s="39"/>
    </row>
    <row r="333" spans="2:30" ht="12.75" customHeight="1" x14ac:dyDescent="0.3">
      <c r="B333" s="48" t="s">
        <v>32</v>
      </c>
      <c r="C333" s="48" t="s">
        <v>75</v>
      </c>
      <c r="D333" s="49">
        <v>1299</v>
      </c>
      <c r="E333" s="50">
        <v>2560</v>
      </c>
      <c r="F333" s="57">
        <v>1920</v>
      </c>
      <c r="G333" s="53">
        <f>E333*F333/1000000</f>
        <v>4.9151999999999996</v>
      </c>
      <c r="H333" s="52">
        <v>18</v>
      </c>
      <c r="I333" s="58">
        <v>13.5</v>
      </c>
      <c r="J333" s="53">
        <f>SQRT((H333*H333)+(I333*I333))</f>
        <v>22.5</v>
      </c>
      <c r="K333" s="215">
        <f>((E333/H333)+(F333/I333))/2</f>
        <v>142.22222222222223</v>
      </c>
      <c r="L333" s="223">
        <f>E333/360</f>
        <v>7.1111111111111107</v>
      </c>
      <c r="M333" s="250">
        <f>F333/360</f>
        <v>5.333333333333333</v>
      </c>
      <c r="N333" s="261">
        <f>25.4*L333/H333</f>
        <v>10.034567901234567</v>
      </c>
      <c r="O333" s="250">
        <f>25.4*(L333/H333)*(5/8)</f>
        <v>6.2716049382716044</v>
      </c>
      <c r="P333" s="186">
        <f>254/H333</f>
        <v>14.111111111111111</v>
      </c>
      <c r="Q333" s="202">
        <f>(1/5)/0.001353831438675/N333</f>
        <v>14.721996987831346</v>
      </c>
      <c r="R333" s="255">
        <f>(1/8)/0.001353831438675/O333</f>
        <v>14.721996987831345</v>
      </c>
      <c r="S333" s="177">
        <f>(1/5)/0.001353831438675/(254/H333)</f>
        <v>10.468975635791178</v>
      </c>
      <c r="T333" s="231">
        <f>((J333^2/(Q333*(1/5/N333)))+J333)/308.4/2</f>
        <v>2.8336728506367002</v>
      </c>
      <c r="U333" s="207">
        <f>(E333*0.7)/254/2</f>
        <v>3.5275590551181102</v>
      </c>
      <c r="V333" s="177">
        <f>U333*10/14</f>
        <v>2.5196850393700787</v>
      </c>
      <c r="W333" s="177">
        <f>U333/2</f>
        <v>1.7637795275590551</v>
      </c>
      <c r="X333" s="210">
        <f>((SQRT($L333^2*$M333^2)/$N$396)+($Q333/$Q$396))*(100/72.5)</f>
        <v>5.616339478199782</v>
      </c>
      <c r="Y333" s="186">
        <f>(($Q333/$Q$396)-($T333/$T$396))*(100/2.6125)</f>
        <v>57.244902341151423</v>
      </c>
      <c r="Z333" s="53">
        <f>((SQRT($L333^2*$M333^2)/$N$396)-($T333/$T$396))*(100/63.923)</f>
        <v>3.2437369408707317</v>
      </c>
      <c r="AA333" s="53">
        <f>((SQRT($L333^2*$M333^2)/$N$396)+($Q333/$Q$396)-($T333/$T$396))*(100/64.8571)</f>
        <v>5.8905371656073271</v>
      </c>
      <c r="AB333" s="53">
        <f>((2*SQRT($L333^2*$M333^2)/$N$396)+($Q333/$Q$396)-($T333/$T$396))*(100/136.423)</f>
        <v>4.5046217180443469</v>
      </c>
      <c r="AD333" s="39"/>
    </row>
    <row r="334" spans="2:30" ht="12.75" customHeight="1" x14ac:dyDescent="0.3">
      <c r="B334" s="48" t="s">
        <v>21</v>
      </c>
      <c r="C334" s="56" t="s">
        <v>122</v>
      </c>
      <c r="D334" s="49">
        <v>326</v>
      </c>
      <c r="E334" s="50">
        <v>3072</v>
      </c>
      <c r="F334" s="57">
        <v>2304</v>
      </c>
      <c r="G334" s="53">
        <f>E334*F334/1000000</f>
        <v>7.0778879999999997</v>
      </c>
      <c r="H334" s="52">
        <v>7.18</v>
      </c>
      <c r="I334" s="58">
        <v>5.32</v>
      </c>
      <c r="J334" s="53">
        <f>SQRT((H334*H334)+(I334*I334))</f>
        <v>8.9361512968391494</v>
      </c>
      <c r="K334" s="215">
        <f>((E334/H334)+(F334/I334))/2</f>
        <v>430.46892998512999</v>
      </c>
      <c r="L334" s="223">
        <f>E334/360</f>
        <v>8.5333333333333332</v>
      </c>
      <c r="M334" s="250">
        <f>F334/360</f>
        <v>6.4</v>
      </c>
      <c r="N334" s="261">
        <f>25.4*L334/H334</f>
        <v>30.187558031569171</v>
      </c>
      <c r="O334" s="250">
        <f>25.4*(L334/H334)*(5/8)</f>
        <v>18.867223769730735</v>
      </c>
      <c r="P334" s="186">
        <f>254/H334</f>
        <v>35.376044568245128</v>
      </c>
      <c r="Q334" s="202">
        <f>(1/5)/0.001353831438675/N334</f>
        <v>4.8937008505846791</v>
      </c>
      <c r="R334" s="255">
        <f>(1/8)/0.001353831438675/O334</f>
        <v>4.8937008505846773</v>
      </c>
      <c r="S334" s="177">
        <f>(1/5)/0.001353831438675/(254/H334)</f>
        <v>4.175958059165592</v>
      </c>
      <c r="T334" s="231">
        <f>((J334^2/(Q334*(1/5/N334)))+J334)/308.4/2</f>
        <v>4.0076526943763486</v>
      </c>
      <c r="U334" s="207">
        <f>(E334*0.7)/254/2</f>
        <v>4.2330708661417313</v>
      </c>
      <c r="V334" s="177">
        <f>U334*10/14</f>
        <v>3.0236220472440936</v>
      </c>
      <c r="W334" s="177">
        <f>U334/2</f>
        <v>2.1165354330708657</v>
      </c>
      <c r="X334" s="210">
        <f>((SQRT($L334^2*$M334^2)/$N$396)+($Q334/$Q$396))*(100/72.5)</f>
        <v>5.4187079348802918</v>
      </c>
      <c r="Y334" s="186">
        <f>(($Q334/$Q$396)-($T334/$T$396))*(100/2.6125)</f>
        <v>8.6170479304291021</v>
      </c>
      <c r="Z334" s="53">
        <f>((SQRT($L334^2*$M334^2)/$N$396)-($T334/$T$396))*(100/63.923)</f>
        <v>4.6810907228182881</v>
      </c>
      <c r="AA334" s="53">
        <f>((SQRT($L334^2*$M334^2)/$N$396)+($Q334/$Q$396)-($T334/$T$396))*(100/64.8571)</f>
        <v>5.5090169408729386</v>
      </c>
      <c r="AB334" s="53">
        <f>((2*SQRT($L334^2*$M334^2)/$N$396)+($Q334/$Q$396)-($T334/$T$396))*(100/136.423)</f>
        <v>5.073086558377506</v>
      </c>
      <c r="AD334" s="39"/>
    </row>
    <row r="335" spans="2:30" ht="12.75" customHeight="1" x14ac:dyDescent="0.3">
      <c r="B335" s="48" t="s">
        <v>21</v>
      </c>
      <c r="C335" s="56" t="s">
        <v>97</v>
      </c>
      <c r="D335" s="49">
        <v>542</v>
      </c>
      <c r="E335" s="50">
        <v>3072</v>
      </c>
      <c r="F335" s="57">
        <v>2304</v>
      </c>
      <c r="G335" s="53">
        <f>E335*F335/1000000</f>
        <v>7.0778879999999997</v>
      </c>
      <c r="H335" s="52">
        <v>7.18</v>
      </c>
      <c r="I335" s="58">
        <v>5.32</v>
      </c>
      <c r="J335" s="53">
        <f>SQRT((H335*H335)+(I335*I335))</f>
        <v>8.9361512968391494</v>
      </c>
      <c r="K335" s="215">
        <f>((E335/H335)+(F335/I335))/2</f>
        <v>430.46892998512999</v>
      </c>
      <c r="L335" s="223">
        <f>E335/360</f>
        <v>8.5333333333333332</v>
      </c>
      <c r="M335" s="250">
        <f>F335/360</f>
        <v>6.4</v>
      </c>
      <c r="N335" s="261">
        <f>25.4*L335/H335</f>
        <v>30.187558031569171</v>
      </c>
      <c r="O335" s="250">
        <f>25.4*(L335/H335)*(5/8)</f>
        <v>18.867223769730735</v>
      </c>
      <c r="P335" s="186">
        <f>254/H335</f>
        <v>35.376044568245128</v>
      </c>
      <c r="Q335" s="202">
        <f>(1/5)/0.001353831438675/N335</f>
        <v>4.8937008505846791</v>
      </c>
      <c r="R335" s="255">
        <f>(1/8)/0.001353831438675/O335</f>
        <v>4.8937008505846773</v>
      </c>
      <c r="S335" s="177">
        <f>(1/5)/0.001353831438675/(254/H335)</f>
        <v>4.175958059165592</v>
      </c>
      <c r="T335" s="231">
        <f>((J335^2/(Q335*(1/5/N335)))+J335)/308.4/2</f>
        <v>4.0076526943763486</v>
      </c>
      <c r="U335" s="207">
        <f>(E335*0.7)/254/2</f>
        <v>4.2330708661417313</v>
      </c>
      <c r="V335" s="177">
        <f>U335*10/14</f>
        <v>3.0236220472440936</v>
      </c>
      <c r="W335" s="177">
        <f>U335/2</f>
        <v>2.1165354330708657</v>
      </c>
      <c r="X335" s="210">
        <f>((SQRT($L335^2*$M335^2)/$N$396)+($Q335/$Q$396))*(100/72.5)</f>
        <v>5.4187079348802918</v>
      </c>
      <c r="Y335" s="186">
        <f>(($Q335/$Q$396)-($T335/$T$396))*(100/2.6125)</f>
        <v>8.6170479304291021</v>
      </c>
      <c r="Z335" s="53">
        <f>((SQRT($L335^2*$M335^2)/$N$396)-($T335/$T$396))*(100/63.923)</f>
        <v>4.6810907228182881</v>
      </c>
      <c r="AA335" s="53">
        <f>((SQRT($L335^2*$M335^2)/$N$396)+($Q335/$Q$396)-($T335/$T$396))*(100/64.8571)</f>
        <v>5.5090169408729386</v>
      </c>
      <c r="AB335" s="53">
        <f>((2*SQRT($L335^2*$M335^2)/$N$396)+($Q335/$Q$396)-($T335/$T$396))*(100/136.423)</f>
        <v>5.073086558377506</v>
      </c>
      <c r="AD335" s="39"/>
    </row>
    <row r="336" spans="2:30" ht="12.75" customHeight="1" x14ac:dyDescent="0.3">
      <c r="B336" s="48" t="s">
        <v>21</v>
      </c>
      <c r="C336" s="56" t="s">
        <v>111</v>
      </c>
      <c r="D336" s="49">
        <v>474</v>
      </c>
      <c r="E336" s="50">
        <v>3072</v>
      </c>
      <c r="F336" s="57">
        <v>2304</v>
      </c>
      <c r="G336" s="53">
        <f>E336*F336/1000000</f>
        <v>7.0778879999999997</v>
      </c>
      <c r="H336" s="52">
        <v>7.18</v>
      </c>
      <c r="I336" s="58">
        <v>5.32</v>
      </c>
      <c r="J336" s="53">
        <f>SQRT((H336*H336)+(I336*I336))</f>
        <v>8.9361512968391494</v>
      </c>
      <c r="K336" s="215">
        <f>((E336/H336)+(F336/I336))/2</f>
        <v>430.46892998512999</v>
      </c>
      <c r="L336" s="223">
        <f>E336/360</f>
        <v>8.5333333333333332</v>
      </c>
      <c r="M336" s="250">
        <f>F336/360</f>
        <v>6.4</v>
      </c>
      <c r="N336" s="261">
        <f>25.4*L336/H336</f>
        <v>30.187558031569171</v>
      </c>
      <c r="O336" s="250">
        <f>25.4*(L336/H336)*(5/8)</f>
        <v>18.867223769730735</v>
      </c>
      <c r="P336" s="186">
        <f>254/H336</f>
        <v>35.376044568245128</v>
      </c>
      <c r="Q336" s="202">
        <f>(1/5)/0.001353831438675/N336</f>
        <v>4.8937008505846791</v>
      </c>
      <c r="R336" s="255">
        <f>(1/8)/0.001353831438675/O336</f>
        <v>4.8937008505846773</v>
      </c>
      <c r="S336" s="177">
        <f>(1/5)/0.001353831438675/(254/H336)</f>
        <v>4.175958059165592</v>
      </c>
      <c r="T336" s="231">
        <f>((J336^2/(Q336*(1/5/N336)))+J336)/308.4/2</f>
        <v>4.0076526943763486</v>
      </c>
      <c r="U336" s="207">
        <f>(E336*0.7)/254/2</f>
        <v>4.2330708661417313</v>
      </c>
      <c r="V336" s="177">
        <f>U336*10/14</f>
        <v>3.0236220472440936</v>
      </c>
      <c r="W336" s="177">
        <f>U336/2</f>
        <v>2.1165354330708657</v>
      </c>
      <c r="X336" s="210">
        <f>((SQRT($L336^2*$M336^2)/$N$396)+($Q336/$Q$396))*(100/72.5)</f>
        <v>5.4187079348802918</v>
      </c>
      <c r="Y336" s="186">
        <f>(($Q336/$Q$396)-($T336/$T$396))*(100/2.6125)</f>
        <v>8.6170479304291021</v>
      </c>
      <c r="Z336" s="53">
        <f>((SQRT($L336^2*$M336^2)/$N$396)-($T336/$T$396))*(100/63.923)</f>
        <v>4.6810907228182881</v>
      </c>
      <c r="AA336" s="53">
        <f>((SQRT($L336^2*$M336^2)/$N$396)+($Q336/$Q$396)-($T336/$T$396))*(100/64.8571)</f>
        <v>5.5090169408729386</v>
      </c>
      <c r="AB336" s="53">
        <f>((2*SQRT($L336^2*$M336^2)/$N$396)+($Q336/$Q$396)-($T336/$T$396))*(100/136.423)</f>
        <v>5.073086558377506</v>
      </c>
      <c r="AD336" s="39"/>
    </row>
    <row r="337" spans="2:30" ht="12.75" customHeight="1" x14ac:dyDescent="0.3">
      <c r="B337" s="48" t="s">
        <v>17</v>
      </c>
      <c r="C337" s="56" t="s">
        <v>101</v>
      </c>
      <c r="D337" s="49">
        <v>499</v>
      </c>
      <c r="E337" s="50">
        <v>3072</v>
      </c>
      <c r="F337" s="57">
        <v>2304</v>
      </c>
      <c r="G337" s="53">
        <f>E337*F337/1000000</f>
        <v>7.0778879999999997</v>
      </c>
      <c r="H337" s="52">
        <v>7.18</v>
      </c>
      <c r="I337" s="58">
        <v>5.32</v>
      </c>
      <c r="J337" s="53">
        <f>SQRT((H337*H337)+(I337*I337))</f>
        <v>8.9361512968391494</v>
      </c>
      <c r="K337" s="215">
        <f>((E337/H337)+(F337/I337))/2</f>
        <v>430.46892998512999</v>
      </c>
      <c r="L337" s="223">
        <f>E337/360</f>
        <v>8.5333333333333332</v>
      </c>
      <c r="M337" s="250">
        <f>F337/360</f>
        <v>6.4</v>
      </c>
      <c r="N337" s="261">
        <f>25.4*L337/H337</f>
        <v>30.187558031569171</v>
      </c>
      <c r="O337" s="250">
        <f>25.4*(L337/H337)*(5/8)</f>
        <v>18.867223769730735</v>
      </c>
      <c r="P337" s="186">
        <f>254/H337</f>
        <v>35.376044568245128</v>
      </c>
      <c r="Q337" s="202">
        <f>(1/5)/0.001353831438675/N337</f>
        <v>4.8937008505846791</v>
      </c>
      <c r="R337" s="255">
        <f>(1/8)/0.001353831438675/O337</f>
        <v>4.8937008505846773</v>
      </c>
      <c r="S337" s="177">
        <f>(1/5)/0.001353831438675/(254/H337)</f>
        <v>4.175958059165592</v>
      </c>
      <c r="T337" s="231">
        <f>((J337^2/(Q337*(1/5/N337)))+J337)/308.4/2</f>
        <v>4.0076526943763486</v>
      </c>
      <c r="U337" s="207">
        <f>(E337*0.7)/254/2</f>
        <v>4.2330708661417313</v>
      </c>
      <c r="V337" s="177">
        <f>U337*10/14</f>
        <v>3.0236220472440936</v>
      </c>
      <c r="W337" s="177">
        <f>U337/2</f>
        <v>2.1165354330708657</v>
      </c>
      <c r="X337" s="210">
        <f>((SQRT($L337^2*$M337^2)/$N$396)+($Q337/$Q$396))*(100/72.5)</f>
        <v>5.4187079348802918</v>
      </c>
      <c r="Y337" s="186">
        <f>(($Q337/$Q$396)-($T337/$T$396))*(100/2.6125)</f>
        <v>8.6170479304291021</v>
      </c>
      <c r="Z337" s="53">
        <f>((SQRT($L337^2*$M337^2)/$N$396)-($T337/$T$396))*(100/63.923)</f>
        <v>4.6810907228182881</v>
      </c>
      <c r="AA337" s="53">
        <f>((SQRT($L337^2*$M337^2)/$N$396)+($Q337/$Q$396)-($T337/$T$396))*(100/64.8571)</f>
        <v>5.5090169408729386</v>
      </c>
      <c r="AB337" s="53">
        <f>((2*SQRT($L337^2*$M337^2)/$N$396)+($Q337/$Q$396)-($T337/$T$396))*(100/136.423)</f>
        <v>5.073086558377506</v>
      </c>
      <c r="AD337" s="39"/>
    </row>
    <row r="338" spans="2:30" ht="12.75" customHeight="1" x14ac:dyDescent="0.3">
      <c r="B338" s="48" t="s">
        <v>23</v>
      </c>
      <c r="C338" s="56" t="s">
        <v>172</v>
      </c>
      <c r="D338" s="49">
        <v>699</v>
      </c>
      <c r="E338" s="50">
        <v>3072</v>
      </c>
      <c r="F338" s="57">
        <v>2304</v>
      </c>
      <c r="G338" s="53">
        <f>E338*F338/1000000</f>
        <v>7.0778879999999997</v>
      </c>
      <c r="H338" s="52">
        <v>7.18</v>
      </c>
      <c r="I338" s="58">
        <v>5.32</v>
      </c>
      <c r="J338" s="53">
        <f>SQRT((H338*H338)+(I338*I338))</f>
        <v>8.9361512968391494</v>
      </c>
      <c r="K338" s="215">
        <f>((E338/H338)+(F338/I338))/2</f>
        <v>430.46892998512999</v>
      </c>
      <c r="L338" s="223">
        <f>E338/360</f>
        <v>8.5333333333333332</v>
      </c>
      <c r="M338" s="250">
        <f>F338/360</f>
        <v>6.4</v>
      </c>
      <c r="N338" s="261">
        <f>25.4*L338/H338</f>
        <v>30.187558031569171</v>
      </c>
      <c r="O338" s="250">
        <f>25.4*(L338/H338)*(5/8)</f>
        <v>18.867223769730735</v>
      </c>
      <c r="P338" s="186">
        <f>254/H338</f>
        <v>35.376044568245128</v>
      </c>
      <c r="Q338" s="202">
        <f>(1/5)/0.001353831438675/N338</f>
        <v>4.8937008505846791</v>
      </c>
      <c r="R338" s="255">
        <f>(1/8)/0.001353831438675/O338</f>
        <v>4.8937008505846773</v>
      </c>
      <c r="S338" s="177">
        <f>(1/5)/0.001353831438675/(254/H338)</f>
        <v>4.175958059165592</v>
      </c>
      <c r="T338" s="231">
        <f>((J338^2/(Q338*(1/5/N338)))+J338)/308.4/2</f>
        <v>4.0076526943763486</v>
      </c>
      <c r="U338" s="207">
        <f>(E338*0.7)/254/2</f>
        <v>4.2330708661417313</v>
      </c>
      <c r="V338" s="177">
        <f>U338*10/14</f>
        <v>3.0236220472440936</v>
      </c>
      <c r="W338" s="177">
        <f>U338/2</f>
        <v>2.1165354330708657</v>
      </c>
      <c r="X338" s="210">
        <f>((SQRT($L338^2*$M338^2)/$N$396)+($Q338/$Q$396))*(100/72.5)</f>
        <v>5.4187079348802918</v>
      </c>
      <c r="Y338" s="186">
        <f>(($Q338/$Q$396)-($T338/$T$396))*(100/2.6125)</f>
        <v>8.6170479304291021</v>
      </c>
      <c r="Z338" s="53">
        <f>((SQRT($L338^2*$M338^2)/$N$396)-($T338/$T$396))*(100/63.923)</f>
        <v>4.6810907228182881</v>
      </c>
      <c r="AA338" s="53">
        <f>((SQRT($L338^2*$M338^2)/$N$396)+($Q338/$Q$396)-($T338/$T$396))*(100/64.8571)</f>
        <v>5.5090169408729386</v>
      </c>
      <c r="AB338" s="53">
        <f>((2*SQRT($L338^2*$M338^2)/$N$396)+($Q338/$Q$396)-($T338/$T$396))*(100/136.423)</f>
        <v>5.073086558377506</v>
      </c>
      <c r="AD338" s="39"/>
    </row>
    <row r="339" spans="2:30" ht="12.75" customHeight="1" x14ac:dyDescent="0.3">
      <c r="B339" s="48" t="s">
        <v>80</v>
      </c>
      <c r="C339" s="56" t="s">
        <v>152</v>
      </c>
      <c r="D339" s="49">
        <v>499</v>
      </c>
      <c r="E339" s="50">
        <v>3072</v>
      </c>
      <c r="F339" s="57">
        <v>2304</v>
      </c>
      <c r="G339" s="53">
        <f>E339*F339/1000000</f>
        <v>7.0778879999999997</v>
      </c>
      <c r="H339" s="52">
        <v>5.76</v>
      </c>
      <c r="I339" s="58">
        <v>4.29</v>
      </c>
      <c r="J339" s="53">
        <f>SQRT((H339*H339)+(I339*I339))</f>
        <v>7.1820401001386784</v>
      </c>
      <c r="K339" s="215">
        <f>((E339/H339)+(F339/I339))/2</f>
        <v>535.19813519813522</v>
      </c>
      <c r="L339" s="223">
        <f>E339/360</f>
        <v>8.5333333333333332</v>
      </c>
      <c r="M339" s="250">
        <f>F339/360</f>
        <v>6.4</v>
      </c>
      <c r="N339" s="261">
        <f>25.4*L339/H339</f>
        <v>37.629629629629626</v>
      </c>
      <c r="O339" s="250">
        <f>25.4*(L339/H339)*(5/8)</f>
        <v>23.518518518518519</v>
      </c>
      <c r="P339" s="186">
        <f>254/H339</f>
        <v>44.097222222222221</v>
      </c>
      <c r="Q339" s="202">
        <f>(1/5)/0.001353831438675/N339</f>
        <v>3.9258658634216923</v>
      </c>
      <c r="R339" s="255">
        <f>(1/8)/0.001353831438675/O339</f>
        <v>3.9258658634216914</v>
      </c>
      <c r="S339" s="177">
        <f>(1/5)/0.001353831438675/(254/H339)</f>
        <v>3.3500722034531774</v>
      </c>
      <c r="T339" s="231">
        <f>((J339^2/(Q339*(1/5/N339)))+J339)/308.4/2</f>
        <v>4.0195338871683584</v>
      </c>
      <c r="U339" s="207">
        <f>(E339*0.7)/254/2</f>
        <v>4.2330708661417313</v>
      </c>
      <c r="V339" s="177">
        <f>U339*10/14</f>
        <v>3.0236220472440936</v>
      </c>
      <c r="W339" s="177">
        <f>U339/2</f>
        <v>2.1165354330708657</v>
      </c>
      <c r="X339" s="210">
        <f>((SQRT($L339^2*$M339^2)/$N$396)+($Q339/$Q$396))*(100/72.5)</f>
        <v>5.2603010757642199</v>
      </c>
      <c r="Y339" s="186">
        <f>(($Q339/$Q$396)-($T339/$T$396))*(100/2.6125)</f>
        <v>4.1807180254654721</v>
      </c>
      <c r="Z339" s="53">
        <f>((SQRT($L339^2*$M339^2)/$N$396)-($T339/$T$396))*(100/63.923)</f>
        <v>4.6794416357791588</v>
      </c>
      <c r="AA339" s="53">
        <f>((SQRT($L339^2*$M339^2)/$N$396)+($Q339/$Q$396)-($T339/$T$396))*(100/64.8571)</f>
        <v>5.3303177409901581</v>
      </c>
      <c r="AB339" s="53">
        <f>((2*SQRT($L339^2*$M339^2)/$N$396)+($Q339/$Q$396)-($T339/$T$396))*(100/136.423)</f>
        <v>4.9881308553309704</v>
      </c>
      <c r="AD339" s="39"/>
    </row>
    <row r="340" spans="2:30" ht="12.75" customHeight="1" x14ac:dyDescent="0.3">
      <c r="B340" s="48" t="s">
        <v>80</v>
      </c>
      <c r="C340" s="56" t="s">
        <v>149</v>
      </c>
      <c r="D340" s="49">
        <v>399</v>
      </c>
      <c r="E340" s="50">
        <v>3072</v>
      </c>
      <c r="F340" s="57">
        <v>2304</v>
      </c>
      <c r="G340" s="53">
        <f>E340*F340/1000000</f>
        <v>7.0778879999999997</v>
      </c>
      <c r="H340" s="52">
        <v>5.76</v>
      </c>
      <c r="I340" s="58">
        <v>4.29</v>
      </c>
      <c r="J340" s="53">
        <f>SQRT((H340*H340)+(I340*I340))</f>
        <v>7.1820401001386784</v>
      </c>
      <c r="K340" s="215">
        <f>((E340/H340)+(F340/I340))/2</f>
        <v>535.19813519813522</v>
      </c>
      <c r="L340" s="223">
        <f>E340/360</f>
        <v>8.5333333333333332</v>
      </c>
      <c r="M340" s="250">
        <f>F340/360</f>
        <v>6.4</v>
      </c>
      <c r="N340" s="261">
        <f>25.4*L340/H340</f>
        <v>37.629629629629626</v>
      </c>
      <c r="O340" s="250">
        <f>25.4*(L340/H340)*(5/8)</f>
        <v>23.518518518518519</v>
      </c>
      <c r="P340" s="186">
        <f>254/H340</f>
        <v>44.097222222222221</v>
      </c>
      <c r="Q340" s="202">
        <f>(1/5)/0.001353831438675/N340</f>
        <v>3.9258658634216923</v>
      </c>
      <c r="R340" s="255">
        <f>(1/8)/0.001353831438675/O340</f>
        <v>3.9258658634216914</v>
      </c>
      <c r="S340" s="177">
        <f>(1/5)/0.001353831438675/(254/H340)</f>
        <v>3.3500722034531774</v>
      </c>
      <c r="T340" s="231">
        <f>((J340^2/(Q340*(1/5/N340)))+J340)/308.4/2</f>
        <v>4.0195338871683584</v>
      </c>
      <c r="U340" s="207">
        <f>(E340*0.7)/254/2</f>
        <v>4.2330708661417313</v>
      </c>
      <c r="V340" s="177">
        <f>U340*10/14</f>
        <v>3.0236220472440936</v>
      </c>
      <c r="W340" s="177">
        <f>U340/2</f>
        <v>2.1165354330708657</v>
      </c>
      <c r="X340" s="210">
        <f>((SQRT($L340^2*$M340^2)/$N$396)+($Q340/$Q$396))*(100/72.5)</f>
        <v>5.2603010757642199</v>
      </c>
      <c r="Y340" s="186">
        <f>(($Q340/$Q$396)-($T340/$T$396))*(100/2.6125)</f>
        <v>4.1807180254654721</v>
      </c>
      <c r="Z340" s="53">
        <f>((SQRT($L340^2*$M340^2)/$N$396)-($T340/$T$396))*(100/63.923)</f>
        <v>4.6794416357791588</v>
      </c>
      <c r="AA340" s="53">
        <f>((SQRT($L340^2*$M340^2)/$N$396)+($Q340/$Q$396)-($T340/$T$396))*(100/64.8571)</f>
        <v>5.3303177409901581</v>
      </c>
      <c r="AB340" s="53">
        <f>((2*SQRT($L340^2*$M340^2)/$N$396)+($Q340/$Q$396)-($T340/$T$396))*(100/136.423)</f>
        <v>4.9881308553309704</v>
      </c>
      <c r="AD340" s="39"/>
    </row>
    <row r="341" spans="2:30" ht="12.75" customHeight="1" x14ac:dyDescent="0.3">
      <c r="B341" s="48" t="s">
        <v>23</v>
      </c>
      <c r="C341" s="56" t="s">
        <v>138</v>
      </c>
      <c r="D341" s="49">
        <v>499</v>
      </c>
      <c r="E341" s="50">
        <v>3072</v>
      </c>
      <c r="F341" s="57">
        <v>2304</v>
      </c>
      <c r="G341" s="53">
        <f>E341*F341/1000000</f>
        <v>7.0778879999999997</v>
      </c>
      <c r="H341" s="52">
        <v>5.76</v>
      </c>
      <c r="I341" s="58">
        <v>4.29</v>
      </c>
      <c r="J341" s="53">
        <f>SQRT((H341*H341)+(I341*I341))</f>
        <v>7.1820401001386784</v>
      </c>
      <c r="K341" s="215">
        <f>((E341/H341)+(F341/I341))/2</f>
        <v>535.19813519813522</v>
      </c>
      <c r="L341" s="223">
        <f>E341/360</f>
        <v>8.5333333333333332</v>
      </c>
      <c r="M341" s="250">
        <f>F341/360</f>
        <v>6.4</v>
      </c>
      <c r="N341" s="261">
        <f>25.4*L341/H341</f>
        <v>37.629629629629626</v>
      </c>
      <c r="O341" s="250">
        <f>25.4*(L341/H341)*(5/8)</f>
        <v>23.518518518518519</v>
      </c>
      <c r="P341" s="186">
        <f>254/H341</f>
        <v>44.097222222222221</v>
      </c>
      <c r="Q341" s="202">
        <f>(1/5)/0.001353831438675/N341</f>
        <v>3.9258658634216923</v>
      </c>
      <c r="R341" s="255">
        <f>(1/8)/0.001353831438675/O341</f>
        <v>3.9258658634216914</v>
      </c>
      <c r="S341" s="177">
        <f>(1/5)/0.001353831438675/(254/H341)</f>
        <v>3.3500722034531774</v>
      </c>
      <c r="T341" s="231">
        <f>((J341^2/(Q341*(1/5/N341)))+J341)/308.4/2</f>
        <v>4.0195338871683584</v>
      </c>
      <c r="U341" s="207">
        <f>(E341*0.7)/254/2</f>
        <v>4.2330708661417313</v>
      </c>
      <c r="V341" s="177">
        <f>U341*10/14</f>
        <v>3.0236220472440936</v>
      </c>
      <c r="W341" s="177">
        <f>U341/2</f>
        <v>2.1165354330708657</v>
      </c>
      <c r="X341" s="210">
        <f>((SQRT($L341^2*$M341^2)/$N$396)+($Q341/$Q$396))*(100/72.5)</f>
        <v>5.2603010757642199</v>
      </c>
      <c r="Y341" s="186">
        <f>(($Q341/$Q$396)-($T341/$T$396))*(100/2.6125)</f>
        <v>4.1807180254654721</v>
      </c>
      <c r="Z341" s="53">
        <f>((SQRT($L341^2*$M341^2)/$N$396)-($T341/$T$396))*(100/63.923)</f>
        <v>4.6794416357791588</v>
      </c>
      <c r="AA341" s="53">
        <f>((SQRT($L341^2*$M341^2)/$N$396)+($Q341/$Q$396)-($T341/$T$396))*(100/64.8571)</f>
        <v>5.3303177409901581</v>
      </c>
      <c r="AB341" s="53">
        <f>((2*SQRT($L341^2*$M341^2)/$N$396)+($Q341/$Q$396)-($T341/$T$396))*(100/136.423)</f>
        <v>4.9881308553309704</v>
      </c>
      <c r="AD341" s="39"/>
    </row>
    <row r="342" spans="2:30" ht="12.75" customHeight="1" x14ac:dyDescent="0.3">
      <c r="B342" s="48" t="s">
        <v>21</v>
      </c>
      <c r="C342" s="56" t="s">
        <v>186</v>
      </c>
      <c r="D342" s="49">
        <v>250</v>
      </c>
      <c r="E342" s="50">
        <v>3072</v>
      </c>
      <c r="F342" s="57">
        <v>2304</v>
      </c>
      <c r="G342" s="53">
        <f>E342*F342/1000000</f>
        <v>7.0778879999999997</v>
      </c>
      <c r="H342" s="52">
        <v>5.76</v>
      </c>
      <c r="I342" s="58">
        <v>4.29</v>
      </c>
      <c r="J342" s="53">
        <f>SQRT((H342*H342)+(I342*I342))</f>
        <v>7.1820401001386784</v>
      </c>
      <c r="K342" s="215">
        <f>((E342/H342)+(F342/I342))/2</f>
        <v>535.19813519813522</v>
      </c>
      <c r="L342" s="223">
        <f>E342/360</f>
        <v>8.5333333333333332</v>
      </c>
      <c r="M342" s="250">
        <f>F342/360</f>
        <v>6.4</v>
      </c>
      <c r="N342" s="261">
        <f>25.4*L342/H342</f>
        <v>37.629629629629626</v>
      </c>
      <c r="O342" s="250">
        <f>25.4*(L342/H342)*(5/8)</f>
        <v>23.518518518518519</v>
      </c>
      <c r="P342" s="186">
        <f>254/H342</f>
        <v>44.097222222222221</v>
      </c>
      <c r="Q342" s="202">
        <f>(1/5)/0.001353831438675/N342</f>
        <v>3.9258658634216923</v>
      </c>
      <c r="R342" s="255">
        <f>(1/8)/0.001353831438675/O342</f>
        <v>3.9258658634216914</v>
      </c>
      <c r="S342" s="177">
        <f>(1/5)/0.001353831438675/(254/H342)</f>
        <v>3.3500722034531774</v>
      </c>
      <c r="T342" s="231">
        <f>((J342^2/(Q342*(1/5/N342)))+J342)/308.4/2</f>
        <v>4.0195338871683584</v>
      </c>
      <c r="U342" s="207">
        <f>(E342*0.7)/254/2</f>
        <v>4.2330708661417313</v>
      </c>
      <c r="V342" s="177">
        <f>U342*10/14</f>
        <v>3.0236220472440936</v>
      </c>
      <c r="W342" s="177">
        <f>U342/2</f>
        <v>2.1165354330708657</v>
      </c>
      <c r="X342" s="210">
        <f>((SQRT($L342^2*$M342^2)/$N$396)+($Q342/$Q$396))*(100/72.5)</f>
        <v>5.2603010757642199</v>
      </c>
      <c r="Y342" s="186">
        <f>(($Q342/$Q$396)-($T342/$T$396))*(100/2.6125)</f>
        <v>4.1807180254654721</v>
      </c>
      <c r="Z342" s="53">
        <f>((SQRT($L342^2*$M342^2)/$N$396)-($T342/$T$396))*(100/63.923)</f>
        <v>4.6794416357791588</v>
      </c>
      <c r="AA342" s="53">
        <f>((SQRT($L342^2*$M342^2)/$N$396)+($Q342/$Q$396)-($T342/$T$396))*(100/64.8571)</f>
        <v>5.3303177409901581</v>
      </c>
      <c r="AB342" s="53">
        <f>((2*SQRT($L342^2*$M342^2)/$N$396)+($Q342/$Q$396)-($T342/$T$396))*(100/136.423)</f>
        <v>4.9881308553309704</v>
      </c>
      <c r="AD342" s="39"/>
    </row>
    <row r="343" spans="2:30" ht="12.75" customHeight="1" x14ac:dyDescent="0.3">
      <c r="B343" s="48" t="s">
        <v>21</v>
      </c>
      <c r="C343" s="56" t="s">
        <v>226</v>
      </c>
      <c r="D343" s="49">
        <v>250</v>
      </c>
      <c r="E343" s="50">
        <v>3072</v>
      </c>
      <c r="F343" s="57">
        <v>2304</v>
      </c>
      <c r="G343" s="53">
        <f>E343*F343/1000000</f>
        <v>7.0778879999999997</v>
      </c>
      <c r="H343" s="52">
        <v>5.76</v>
      </c>
      <c r="I343" s="58">
        <v>4.29</v>
      </c>
      <c r="J343" s="53">
        <f>SQRT((H343*H343)+(I343*I343))</f>
        <v>7.1820401001386784</v>
      </c>
      <c r="K343" s="215">
        <f>((E343/H343)+(F343/I343))/2</f>
        <v>535.19813519813522</v>
      </c>
      <c r="L343" s="223">
        <f>E343/360</f>
        <v>8.5333333333333332</v>
      </c>
      <c r="M343" s="250">
        <f>F343/360</f>
        <v>6.4</v>
      </c>
      <c r="N343" s="261">
        <f>25.4*L343/H343</f>
        <v>37.629629629629626</v>
      </c>
      <c r="O343" s="250">
        <f>25.4*(L343/H343)*(5/8)</f>
        <v>23.518518518518519</v>
      </c>
      <c r="P343" s="186">
        <f>254/H343</f>
        <v>44.097222222222221</v>
      </c>
      <c r="Q343" s="202">
        <f>(1/5)/0.001353831438675/N343</f>
        <v>3.9258658634216923</v>
      </c>
      <c r="R343" s="255">
        <f>(1/8)/0.001353831438675/O343</f>
        <v>3.9258658634216914</v>
      </c>
      <c r="S343" s="177">
        <f>(1/5)/0.001353831438675/(254/H343)</f>
        <v>3.3500722034531774</v>
      </c>
      <c r="T343" s="231">
        <f>((J343^2/(Q343*(1/5/N343)))+J343)/308.4/2</f>
        <v>4.0195338871683584</v>
      </c>
      <c r="U343" s="207">
        <f>(E343*0.7)/254/2</f>
        <v>4.2330708661417313</v>
      </c>
      <c r="V343" s="177">
        <f>U343*10/14</f>
        <v>3.0236220472440936</v>
      </c>
      <c r="W343" s="177">
        <f>U343/2</f>
        <v>2.1165354330708657</v>
      </c>
      <c r="X343" s="210">
        <f>((SQRT($L343^2*$M343^2)/$N$396)+($Q343/$Q$396))*(100/72.5)</f>
        <v>5.2603010757642199</v>
      </c>
      <c r="Y343" s="186">
        <f>(($Q343/$Q$396)-($T343/$T$396))*(100/2.6125)</f>
        <v>4.1807180254654721</v>
      </c>
      <c r="Z343" s="53">
        <f>((SQRT($L343^2*$M343^2)/$N$396)-($T343/$T$396))*(100/63.923)</f>
        <v>4.6794416357791588</v>
      </c>
      <c r="AA343" s="53">
        <f>((SQRT($L343^2*$M343^2)/$N$396)+($Q343/$Q$396)-($T343/$T$396))*(100/64.8571)</f>
        <v>5.3303177409901581</v>
      </c>
      <c r="AB343" s="53">
        <f>((2*SQRT($L343^2*$M343^2)/$N$396)+($Q343/$Q$396)-($T343/$T$396))*(100/136.423)</f>
        <v>4.9881308553309704</v>
      </c>
      <c r="AD343" s="39"/>
    </row>
    <row r="344" spans="2:30" ht="12.75" customHeight="1" x14ac:dyDescent="0.3">
      <c r="B344" s="48" t="s">
        <v>21</v>
      </c>
      <c r="C344" s="56" t="s">
        <v>170</v>
      </c>
      <c r="D344" s="49">
        <v>350</v>
      </c>
      <c r="E344" s="50">
        <v>3072</v>
      </c>
      <c r="F344" s="57">
        <v>2304</v>
      </c>
      <c r="G344" s="53">
        <f>E344*F344/1000000</f>
        <v>7.0778879999999997</v>
      </c>
      <c r="H344" s="52">
        <v>5.76</v>
      </c>
      <c r="I344" s="58">
        <v>4.29</v>
      </c>
      <c r="J344" s="53">
        <f>SQRT((H344*H344)+(I344*I344))</f>
        <v>7.1820401001386784</v>
      </c>
      <c r="K344" s="215">
        <f>((E344/H344)+(F344/I344))/2</f>
        <v>535.19813519813522</v>
      </c>
      <c r="L344" s="223">
        <f>E344/360</f>
        <v>8.5333333333333332</v>
      </c>
      <c r="M344" s="250">
        <f>F344/360</f>
        <v>6.4</v>
      </c>
      <c r="N344" s="261">
        <f>25.4*L344/H344</f>
        <v>37.629629629629626</v>
      </c>
      <c r="O344" s="250">
        <f>25.4*(L344/H344)*(5/8)</f>
        <v>23.518518518518519</v>
      </c>
      <c r="P344" s="186">
        <f>254/H344</f>
        <v>44.097222222222221</v>
      </c>
      <c r="Q344" s="202">
        <f>(1/5)/0.001353831438675/N344</f>
        <v>3.9258658634216923</v>
      </c>
      <c r="R344" s="255">
        <f>(1/8)/0.001353831438675/O344</f>
        <v>3.9258658634216914</v>
      </c>
      <c r="S344" s="177">
        <f>(1/5)/0.001353831438675/(254/H344)</f>
        <v>3.3500722034531774</v>
      </c>
      <c r="T344" s="231">
        <f>((J344^2/(Q344*(1/5/N344)))+J344)/308.4/2</f>
        <v>4.0195338871683584</v>
      </c>
      <c r="U344" s="207">
        <f>(E344*0.7)/254/2</f>
        <v>4.2330708661417313</v>
      </c>
      <c r="V344" s="177">
        <f>U344*10/14</f>
        <v>3.0236220472440936</v>
      </c>
      <c r="W344" s="177">
        <f>U344/2</f>
        <v>2.1165354330708657</v>
      </c>
      <c r="X344" s="210">
        <f>((SQRT($L344^2*$M344^2)/$N$396)+($Q344/$Q$396))*(100/72.5)</f>
        <v>5.2603010757642199</v>
      </c>
      <c r="Y344" s="186">
        <f>(($Q344/$Q$396)-($T344/$T$396))*(100/2.6125)</f>
        <v>4.1807180254654721</v>
      </c>
      <c r="Z344" s="53">
        <f>((SQRT($L344^2*$M344^2)/$N$396)-($T344/$T$396))*(100/63.923)</f>
        <v>4.6794416357791588</v>
      </c>
      <c r="AA344" s="53">
        <f>((SQRT($L344^2*$M344^2)/$N$396)+($Q344/$Q$396)-($T344/$T$396))*(100/64.8571)</f>
        <v>5.3303177409901581</v>
      </c>
      <c r="AB344" s="53">
        <f>((2*SQRT($L344^2*$M344^2)/$N$396)+($Q344/$Q$396)-($T344/$T$396))*(100/136.423)</f>
        <v>4.9881308553309704</v>
      </c>
      <c r="AD344" s="39"/>
    </row>
    <row r="345" spans="2:30" ht="12.75" customHeight="1" x14ac:dyDescent="0.3">
      <c r="B345" s="48" t="s">
        <v>21</v>
      </c>
      <c r="C345" s="56" t="s">
        <v>225</v>
      </c>
      <c r="D345" s="49">
        <v>250</v>
      </c>
      <c r="E345" s="50">
        <v>3072</v>
      </c>
      <c r="F345" s="57">
        <v>2304</v>
      </c>
      <c r="G345" s="53">
        <f>E345*F345/1000000</f>
        <v>7.0778879999999997</v>
      </c>
      <c r="H345" s="52">
        <v>5.76</v>
      </c>
      <c r="I345" s="58">
        <v>4.29</v>
      </c>
      <c r="J345" s="53">
        <f>SQRT((H345*H345)+(I345*I345))</f>
        <v>7.1820401001386784</v>
      </c>
      <c r="K345" s="215">
        <f>((E345/H345)+(F345/I345))/2</f>
        <v>535.19813519813522</v>
      </c>
      <c r="L345" s="223">
        <f>E345/360</f>
        <v>8.5333333333333332</v>
      </c>
      <c r="M345" s="250">
        <f>F345/360</f>
        <v>6.4</v>
      </c>
      <c r="N345" s="261">
        <f>25.4*L345/H345</f>
        <v>37.629629629629626</v>
      </c>
      <c r="O345" s="250">
        <f>25.4*(L345/H345)*(5/8)</f>
        <v>23.518518518518519</v>
      </c>
      <c r="P345" s="186">
        <f>254/H345</f>
        <v>44.097222222222221</v>
      </c>
      <c r="Q345" s="202">
        <f>(1/5)/0.001353831438675/N345</f>
        <v>3.9258658634216923</v>
      </c>
      <c r="R345" s="255">
        <f>(1/8)/0.001353831438675/O345</f>
        <v>3.9258658634216914</v>
      </c>
      <c r="S345" s="177">
        <f>(1/5)/0.001353831438675/(254/H345)</f>
        <v>3.3500722034531774</v>
      </c>
      <c r="T345" s="231">
        <f>((J345^2/(Q345*(1/5/N345)))+J345)/308.4/2</f>
        <v>4.0195338871683584</v>
      </c>
      <c r="U345" s="207">
        <f>(E345*0.7)/254/2</f>
        <v>4.2330708661417313</v>
      </c>
      <c r="V345" s="177">
        <f>U345*10/14</f>
        <v>3.0236220472440936</v>
      </c>
      <c r="W345" s="177">
        <f>U345/2</f>
        <v>2.1165354330708657</v>
      </c>
      <c r="X345" s="210">
        <f>((SQRT($L345^2*$M345^2)/$N$396)+($Q345/$Q$396))*(100/72.5)</f>
        <v>5.2603010757642199</v>
      </c>
      <c r="Y345" s="186">
        <f>(($Q345/$Q$396)-($T345/$T$396))*(100/2.6125)</f>
        <v>4.1807180254654721</v>
      </c>
      <c r="Z345" s="53">
        <f>((SQRT($L345^2*$M345^2)/$N$396)-($T345/$T$396))*(100/63.923)</f>
        <v>4.6794416357791588</v>
      </c>
      <c r="AA345" s="53">
        <f>((SQRT($L345^2*$M345^2)/$N$396)+($Q345/$Q$396)-($T345/$T$396))*(100/64.8571)</f>
        <v>5.3303177409901581</v>
      </c>
      <c r="AB345" s="53">
        <f>((2*SQRT($L345^2*$M345^2)/$N$396)+($Q345/$Q$396)-($T345/$T$396))*(100/136.423)</f>
        <v>4.9881308553309704</v>
      </c>
      <c r="AD345" s="39"/>
    </row>
    <row r="346" spans="2:30" ht="12.75" customHeight="1" x14ac:dyDescent="0.3">
      <c r="B346" s="48" t="s">
        <v>21</v>
      </c>
      <c r="C346" s="56" t="s">
        <v>168</v>
      </c>
      <c r="D346" s="49">
        <v>390</v>
      </c>
      <c r="E346" s="50">
        <v>3072</v>
      </c>
      <c r="F346" s="57">
        <v>2304</v>
      </c>
      <c r="G346" s="53">
        <f>E346*F346/1000000</f>
        <v>7.0778879999999997</v>
      </c>
      <c r="H346" s="52">
        <v>5.76</v>
      </c>
      <c r="I346" s="58">
        <v>4.29</v>
      </c>
      <c r="J346" s="53">
        <f>SQRT((H346*H346)+(I346*I346))</f>
        <v>7.1820401001386784</v>
      </c>
      <c r="K346" s="215">
        <f>((E346/H346)+(F346/I346))/2</f>
        <v>535.19813519813522</v>
      </c>
      <c r="L346" s="223">
        <f>E346/360</f>
        <v>8.5333333333333332</v>
      </c>
      <c r="M346" s="250">
        <f>F346/360</f>
        <v>6.4</v>
      </c>
      <c r="N346" s="261">
        <f>25.4*L346/H346</f>
        <v>37.629629629629626</v>
      </c>
      <c r="O346" s="250">
        <f>25.4*(L346/H346)*(5/8)</f>
        <v>23.518518518518519</v>
      </c>
      <c r="P346" s="186">
        <f>254/H346</f>
        <v>44.097222222222221</v>
      </c>
      <c r="Q346" s="202">
        <f>(1/5)/0.001353831438675/N346</f>
        <v>3.9258658634216923</v>
      </c>
      <c r="R346" s="255">
        <f>(1/8)/0.001353831438675/O346</f>
        <v>3.9258658634216914</v>
      </c>
      <c r="S346" s="177">
        <f>(1/5)/0.001353831438675/(254/H346)</f>
        <v>3.3500722034531774</v>
      </c>
      <c r="T346" s="231">
        <f>((J346^2/(Q346*(1/5/N346)))+J346)/308.4/2</f>
        <v>4.0195338871683584</v>
      </c>
      <c r="U346" s="207">
        <f>(E346*0.7)/254/2</f>
        <v>4.2330708661417313</v>
      </c>
      <c r="V346" s="177">
        <f>U346*10/14</f>
        <v>3.0236220472440936</v>
      </c>
      <c r="W346" s="177">
        <f>U346/2</f>
        <v>2.1165354330708657</v>
      </c>
      <c r="X346" s="210">
        <f>((SQRT($L346^2*$M346^2)/$N$396)+($Q346/$Q$396))*(100/72.5)</f>
        <v>5.2603010757642199</v>
      </c>
      <c r="Y346" s="186">
        <f>(($Q346/$Q$396)-($T346/$T$396))*(100/2.6125)</f>
        <v>4.1807180254654721</v>
      </c>
      <c r="Z346" s="53">
        <f>((SQRT($L346^2*$M346^2)/$N$396)-($T346/$T$396))*(100/63.923)</f>
        <v>4.6794416357791588</v>
      </c>
      <c r="AA346" s="53">
        <f>((SQRT($L346^2*$M346^2)/$N$396)+($Q346/$Q$396)-($T346/$T$396))*(100/64.8571)</f>
        <v>5.3303177409901581</v>
      </c>
      <c r="AB346" s="53">
        <f>((2*SQRT($L346^2*$M346^2)/$N$396)+($Q346/$Q$396)-($T346/$T$396))*(100/136.423)</f>
        <v>4.9881308553309704</v>
      </c>
      <c r="AD346" s="39"/>
    </row>
    <row r="347" spans="2:30" ht="12.75" customHeight="1" x14ac:dyDescent="0.3">
      <c r="B347" s="48" t="s">
        <v>34</v>
      </c>
      <c r="C347" s="56" t="s">
        <v>213</v>
      </c>
      <c r="D347" s="49">
        <v>499</v>
      </c>
      <c r="E347" s="50">
        <v>3072</v>
      </c>
      <c r="F347" s="57">
        <v>2304</v>
      </c>
      <c r="G347" s="53">
        <f>E347*F347/1000000</f>
        <v>7.0778879999999997</v>
      </c>
      <c r="H347" s="52">
        <v>5.76</v>
      </c>
      <c r="I347" s="58">
        <v>4.29</v>
      </c>
      <c r="J347" s="53">
        <f>SQRT((H347*H347)+(I347*I347))</f>
        <v>7.1820401001386784</v>
      </c>
      <c r="K347" s="215">
        <f>((E347/H347)+(F347/I347))/2</f>
        <v>535.19813519813522</v>
      </c>
      <c r="L347" s="223">
        <f>E347/360</f>
        <v>8.5333333333333332</v>
      </c>
      <c r="M347" s="250">
        <f>F347/360</f>
        <v>6.4</v>
      </c>
      <c r="N347" s="261">
        <f>25.4*L347/H347</f>
        <v>37.629629629629626</v>
      </c>
      <c r="O347" s="250">
        <f>25.4*(L347/H347)*(5/8)</f>
        <v>23.518518518518519</v>
      </c>
      <c r="P347" s="186">
        <f>254/H347</f>
        <v>44.097222222222221</v>
      </c>
      <c r="Q347" s="202">
        <f>(1/5)/0.001353831438675/N347</f>
        <v>3.9258658634216923</v>
      </c>
      <c r="R347" s="255">
        <f>(1/8)/0.001353831438675/O347</f>
        <v>3.9258658634216914</v>
      </c>
      <c r="S347" s="177">
        <f>(1/5)/0.001353831438675/(254/H347)</f>
        <v>3.3500722034531774</v>
      </c>
      <c r="T347" s="231">
        <f>((J347^2/(Q347*(1/5/N347)))+J347)/308.4/2</f>
        <v>4.0195338871683584</v>
      </c>
      <c r="U347" s="207">
        <f>(E347*0.7)/254/2</f>
        <v>4.2330708661417313</v>
      </c>
      <c r="V347" s="177">
        <f>U347*10/14</f>
        <v>3.0236220472440936</v>
      </c>
      <c r="W347" s="177">
        <f>U347/2</f>
        <v>2.1165354330708657</v>
      </c>
      <c r="X347" s="210">
        <f>((SQRT($L347^2*$M347^2)/$N$396)+($Q347/$Q$396))*(100/72.5)</f>
        <v>5.2603010757642199</v>
      </c>
      <c r="Y347" s="186">
        <f>(($Q347/$Q$396)-($T347/$T$396))*(100/2.6125)</f>
        <v>4.1807180254654721</v>
      </c>
      <c r="Z347" s="53">
        <f>((SQRT($L347^2*$M347^2)/$N$396)-($T347/$T$396))*(100/63.923)</f>
        <v>4.6794416357791588</v>
      </c>
      <c r="AA347" s="53">
        <f>((SQRT($L347^2*$M347^2)/$N$396)+($Q347/$Q$396)-($T347/$T$396))*(100/64.8571)</f>
        <v>5.3303177409901581</v>
      </c>
      <c r="AB347" s="53">
        <f>((2*SQRT($L347^2*$M347^2)/$N$396)+($Q347/$Q$396)-($T347/$T$396))*(100/136.423)</f>
        <v>4.9881308553309704</v>
      </c>
      <c r="AD347" s="39"/>
    </row>
    <row r="348" spans="2:30" ht="12.75" customHeight="1" x14ac:dyDescent="0.3">
      <c r="B348" s="48" t="s">
        <v>32</v>
      </c>
      <c r="C348" s="56" t="s">
        <v>188</v>
      </c>
      <c r="D348" s="49">
        <v>449</v>
      </c>
      <c r="E348" s="50">
        <v>3072</v>
      </c>
      <c r="F348" s="57">
        <v>2304</v>
      </c>
      <c r="G348" s="53">
        <f>E348*F348/1000000</f>
        <v>7.0778879999999997</v>
      </c>
      <c r="H348" s="52">
        <v>5.76</v>
      </c>
      <c r="I348" s="58">
        <v>4.29</v>
      </c>
      <c r="J348" s="53">
        <f>SQRT((H348*H348)+(I348*I348))</f>
        <v>7.1820401001386784</v>
      </c>
      <c r="K348" s="215">
        <f>((E348/H348)+(F348/I348))/2</f>
        <v>535.19813519813522</v>
      </c>
      <c r="L348" s="223">
        <f>E348/360</f>
        <v>8.5333333333333332</v>
      </c>
      <c r="M348" s="250">
        <f>F348/360</f>
        <v>6.4</v>
      </c>
      <c r="N348" s="261">
        <f>25.4*L348/H348</f>
        <v>37.629629629629626</v>
      </c>
      <c r="O348" s="250">
        <f>25.4*(L348/H348)*(5/8)</f>
        <v>23.518518518518519</v>
      </c>
      <c r="P348" s="186">
        <f>254/H348</f>
        <v>44.097222222222221</v>
      </c>
      <c r="Q348" s="202">
        <f>(1/5)/0.001353831438675/N348</f>
        <v>3.9258658634216923</v>
      </c>
      <c r="R348" s="255">
        <f>(1/8)/0.001353831438675/O348</f>
        <v>3.9258658634216914</v>
      </c>
      <c r="S348" s="177">
        <f>(1/5)/0.001353831438675/(254/H348)</f>
        <v>3.3500722034531774</v>
      </c>
      <c r="T348" s="231">
        <f>((J348^2/(Q348*(1/5/N348)))+J348)/308.4/2</f>
        <v>4.0195338871683584</v>
      </c>
      <c r="U348" s="207">
        <f>(E348*0.7)/254/2</f>
        <v>4.2330708661417313</v>
      </c>
      <c r="V348" s="177">
        <f>U348*10/14</f>
        <v>3.0236220472440936</v>
      </c>
      <c r="W348" s="177">
        <f>U348/2</f>
        <v>2.1165354330708657</v>
      </c>
      <c r="X348" s="210">
        <f>((SQRT($L348^2*$M348^2)/$N$396)+($Q348/$Q$396))*(100/72.5)</f>
        <v>5.2603010757642199</v>
      </c>
      <c r="Y348" s="186">
        <f>(($Q348/$Q$396)-($T348/$T$396))*(100/2.6125)</f>
        <v>4.1807180254654721</v>
      </c>
      <c r="Z348" s="53">
        <f>((SQRT($L348^2*$M348^2)/$N$396)-($T348/$T$396))*(100/63.923)</f>
        <v>4.6794416357791588</v>
      </c>
      <c r="AA348" s="53">
        <f>((SQRT($L348^2*$M348^2)/$N$396)+($Q348/$Q$396)-($T348/$T$396))*(100/64.8571)</f>
        <v>5.3303177409901581</v>
      </c>
      <c r="AB348" s="53">
        <f>((2*SQRT($L348^2*$M348^2)/$N$396)+($Q348/$Q$396)-($T348/$T$396))*(100/136.423)</f>
        <v>4.9881308553309704</v>
      </c>
      <c r="AD348" s="39"/>
    </row>
    <row r="349" spans="2:30" ht="12.75" customHeight="1" x14ac:dyDescent="0.3">
      <c r="B349" s="48" t="s">
        <v>30</v>
      </c>
      <c r="C349" s="56" t="s">
        <v>212</v>
      </c>
      <c r="D349" s="49">
        <v>349</v>
      </c>
      <c r="E349" s="50">
        <v>3072</v>
      </c>
      <c r="F349" s="57">
        <v>2304</v>
      </c>
      <c r="G349" s="53">
        <f>E349*F349/1000000</f>
        <v>7.0778879999999997</v>
      </c>
      <c r="H349" s="52">
        <v>5.76</v>
      </c>
      <c r="I349" s="58">
        <v>4.29</v>
      </c>
      <c r="J349" s="53">
        <f>SQRT((H349*H349)+(I349*I349))</f>
        <v>7.1820401001386784</v>
      </c>
      <c r="K349" s="215">
        <f>((E349/H349)+(F349/I349))/2</f>
        <v>535.19813519813522</v>
      </c>
      <c r="L349" s="223">
        <f>E349/360</f>
        <v>8.5333333333333332</v>
      </c>
      <c r="M349" s="250">
        <f>F349/360</f>
        <v>6.4</v>
      </c>
      <c r="N349" s="261">
        <f>25.4*L349/H349</f>
        <v>37.629629629629626</v>
      </c>
      <c r="O349" s="250">
        <f>25.4*(L349/H349)*(5/8)</f>
        <v>23.518518518518519</v>
      </c>
      <c r="P349" s="186">
        <f>254/H349</f>
        <v>44.097222222222221</v>
      </c>
      <c r="Q349" s="202">
        <f>(1/5)/0.001353831438675/N349</f>
        <v>3.9258658634216923</v>
      </c>
      <c r="R349" s="255">
        <f>(1/8)/0.001353831438675/O349</f>
        <v>3.9258658634216914</v>
      </c>
      <c r="S349" s="177">
        <f>(1/5)/0.001353831438675/(254/H349)</f>
        <v>3.3500722034531774</v>
      </c>
      <c r="T349" s="231">
        <f>((J349^2/(Q349*(1/5/N349)))+J349)/308.4/2</f>
        <v>4.0195338871683584</v>
      </c>
      <c r="U349" s="207">
        <f>(E349*0.7)/254/2</f>
        <v>4.2330708661417313</v>
      </c>
      <c r="V349" s="177">
        <f>U349*10/14</f>
        <v>3.0236220472440936</v>
      </c>
      <c r="W349" s="177">
        <f>U349/2</f>
        <v>2.1165354330708657</v>
      </c>
      <c r="X349" s="210">
        <f>((SQRT($L349^2*$M349^2)/$N$396)+($Q349/$Q$396))*(100/72.5)</f>
        <v>5.2603010757642199</v>
      </c>
      <c r="Y349" s="186">
        <f>(($Q349/$Q$396)-($T349/$T$396))*(100/2.6125)</f>
        <v>4.1807180254654721</v>
      </c>
      <c r="Z349" s="53">
        <f>((SQRT($L349^2*$M349^2)/$N$396)-($T349/$T$396))*(100/63.923)</f>
        <v>4.6794416357791588</v>
      </c>
      <c r="AA349" s="53">
        <f>((SQRT($L349^2*$M349^2)/$N$396)+($Q349/$Q$396)-($T349/$T$396))*(100/64.8571)</f>
        <v>5.3303177409901581</v>
      </c>
      <c r="AB349" s="53">
        <f>((2*SQRT($L349^2*$M349^2)/$N$396)+($Q349/$Q$396)-($T349/$T$396))*(100/136.423)</f>
        <v>4.9881308553309704</v>
      </c>
      <c r="AD349" s="39"/>
    </row>
    <row r="350" spans="2:30" ht="12.75" customHeight="1" x14ac:dyDescent="0.3">
      <c r="B350" s="48" t="s">
        <v>30</v>
      </c>
      <c r="C350" s="56" t="s">
        <v>176</v>
      </c>
      <c r="D350" s="49">
        <v>372</v>
      </c>
      <c r="E350" s="50">
        <v>3072</v>
      </c>
      <c r="F350" s="57">
        <v>2304</v>
      </c>
      <c r="G350" s="53">
        <f>E350*F350/1000000</f>
        <v>7.0778879999999997</v>
      </c>
      <c r="H350" s="52">
        <v>5.76</v>
      </c>
      <c r="I350" s="58">
        <v>4.29</v>
      </c>
      <c r="J350" s="53">
        <f>SQRT((H350*H350)+(I350*I350))</f>
        <v>7.1820401001386784</v>
      </c>
      <c r="K350" s="215">
        <f>((E350/H350)+(F350/I350))/2</f>
        <v>535.19813519813522</v>
      </c>
      <c r="L350" s="223">
        <f>E350/360</f>
        <v>8.5333333333333332</v>
      </c>
      <c r="M350" s="250">
        <f>F350/360</f>
        <v>6.4</v>
      </c>
      <c r="N350" s="261">
        <f>25.4*L350/H350</f>
        <v>37.629629629629626</v>
      </c>
      <c r="O350" s="250">
        <f>25.4*(L350/H350)*(5/8)</f>
        <v>23.518518518518519</v>
      </c>
      <c r="P350" s="186">
        <f>254/H350</f>
        <v>44.097222222222221</v>
      </c>
      <c r="Q350" s="202">
        <f>(1/5)/0.001353831438675/N350</f>
        <v>3.9258658634216923</v>
      </c>
      <c r="R350" s="255">
        <f>(1/8)/0.001353831438675/O350</f>
        <v>3.9258658634216914</v>
      </c>
      <c r="S350" s="177">
        <f>(1/5)/0.001353831438675/(254/H350)</f>
        <v>3.3500722034531774</v>
      </c>
      <c r="T350" s="231">
        <f>((J350^2/(Q350*(1/5/N350)))+J350)/308.4/2</f>
        <v>4.0195338871683584</v>
      </c>
      <c r="U350" s="207">
        <f>(E350*0.7)/254/2</f>
        <v>4.2330708661417313</v>
      </c>
      <c r="V350" s="177">
        <f>U350*10/14</f>
        <v>3.0236220472440936</v>
      </c>
      <c r="W350" s="177">
        <f>U350/2</f>
        <v>2.1165354330708657</v>
      </c>
      <c r="X350" s="210">
        <f>((SQRT($L350^2*$M350^2)/$N$396)+($Q350/$Q$396))*(100/72.5)</f>
        <v>5.2603010757642199</v>
      </c>
      <c r="Y350" s="186">
        <f>(($Q350/$Q$396)-($T350/$T$396))*(100/2.6125)</f>
        <v>4.1807180254654721</v>
      </c>
      <c r="Z350" s="53">
        <f>((SQRT($L350^2*$M350^2)/$N$396)-($T350/$T$396))*(100/63.923)</f>
        <v>4.6794416357791588</v>
      </c>
      <c r="AA350" s="53">
        <f>((SQRT($L350^2*$M350^2)/$N$396)+($Q350/$Q$396)-($T350/$T$396))*(100/64.8571)</f>
        <v>5.3303177409901581</v>
      </c>
      <c r="AB350" s="53">
        <f>((2*SQRT($L350^2*$M350^2)/$N$396)+($Q350/$Q$396)-($T350/$T$396))*(100/136.423)</f>
        <v>4.9881308553309704</v>
      </c>
      <c r="AD350" s="39"/>
    </row>
    <row r="351" spans="2:30" ht="12.75" customHeight="1" x14ac:dyDescent="0.3">
      <c r="B351" s="48" t="s">
        <v>36</v>
      </c>
      <c r="C351" s="56" t="s">
        <v>316</v>
      </c>
      <c r="D351" s="49">
        <v>1000</v>
      </c>
      <c r="E351" s="50">
        <v>2848</v>
      </c>
      <c r="F351" s="57">
        <v>2136</v>
      </c>
      <c r="G351" s="53">
        <f>E351*F351/1000000</f>
        <v>6.0833279999999998</v>
      </c>
      <c r="H351" s="52">
        <v>7.6</v>
      </c>
      <c r="I351" s="58">
        <v>5.7</v>
      </c>
      <c r="J351" s="53">
        <f>SQRT((H351*H351)+(I351*I351))</f>
        <v>9.5</v>
      </c>
      <c r="K351" s="215">
        <f>((E351/H351)+(F351/I351))/2</f>
        <v>374.73684210526312</v>
      </c>
      <c r="L351" s="223">
        <f>E351/360</f>
        <v>7.9111111111111114</v>
      </c>
      <c r="M351" s="250">
        <f>F351/360</f>
        <v>5.9333333333333336</v>
      </c>
      <c r="N351" s="261">
        <f>25.4*L351/H351</f>
        <v>26.439766081871348</v>
      </c>
      <c r="O351" s="250">
        <f>25.4*(L351/H351)*(5/8)</f>
        <v>16.524853801169591</v>
      </c>
      <c r="P351" s="186">
        <f>254/H351</f>
        <v>33.421052631578952</v>
      </c>
      <c r="Q351" s="202">
        <f>(1/5)/0.001353831438675/N351</f>
        <v>5.5873746370795612</v>
      </c>
      <c r="R351" s="255">
        <f>(1/8)/0.001353831438675/O351</f>
        <v>5.5873746370795603</v>
      </c>
      <c r="S351" s="177">
        <f>(1/5)/0.001353831438675/(254/H351)</f>
        <v>4.4202341573340522</v>
      </c>
      <c r="T351" s="231">
        <f>((J351^2/(Q351*(1/5/N351)))+J351)/308.4/2</f>
        <v>3.4773670229547142</v>
      </c>
      <c r="U351" s="207">
        <f>(E351*0.7)/254/2</f>
        <v>3.9244094488188974</v>
      </c>
      <c r="V351" s="177">
        <f>U351*10/14</f>
        <v>2.8031496062992125</v>
      </c>
      <c r="W351" s="177">
        <f>U351/2</f>
        <v>1.9622047244094487</v>
      </c>
      <c r="X351" s="210">
        <f>((SQRT($L351^2*$M351^2)/$N$396)+($Q351/$Q$396))*(100/72.5)</f>
        <v>4.8833725213718617</v>
      </c>
      <c r="Y351" s="186">
        <f>(($Q351/$Q$396)-($T351/$T$396))*(100/2.6125)</f>
        <v>13.568686216753678</v>
      </c>
      <c r="Z351" s="53">
        <f>((SQRT($L351^2*$M351^2)/$N$396)-($T351/$T$396))*(100/63.923)</f>
        <v>4.018759971525653</v>
      </c>
      <c r="AA351" s="53">
        <f>((SQRT($L351^2*$M351^2)/$N$396)+($Q351/$Q$396)-($T351/$T$396))*(100/64.8571)</f>
        <v>4.9831390410653817</v>
      </c>
      <c r="AB351" s="53">
        <f>((2*SQRT($L351^2*$M351^2)/$N$396)+($Q351/$Q$396)-($T351/$T$396))*(100/136.423)</f>
        <v>4.4782456144440026</v>
      </c>
      <c r="AD351" s="39"/>
    </row>
    <row r="352" spans="2:30" ht="12.75" customHeight="1" x14ac:dyDescent="0.3">
      <c r="B352" s="48" t="s">
        <v>36</v>
      </c>
      <c r="C352" s="56" t="s">
        <v>183</v>
      </c>
      <c r="D352" s="49">
        <v>400</v>
      </c>
      <c r="E352" s="50">
        <v>3024</v>
      </c>
      <c r="F352" s="57">
        <v>2016</v>
      </c>
      <c r="G352" s="53">
        <f>E352*F352/1000000</f>
        <v>6.0963839999999996</v>
      </c>
      <c r="H352" s="52">
        <v>7.6</v>
      </c>
      <c r="I352" s="58">
        <v>5.7</v>
      </c>
      <c r="J352" s="53">
        <f>SQRT((H352*H352)+(I352*I352))</f>
        <v>9.5</v>
      </c>
      <c r="K352" s="215">
        <f>((E352/H352)+(F352/I352))/2</f>
        <v>375.78947368421052</v>
      </c>
      <c r="L352" s="223">
        <f>E352/360</f>
        <v>8.4</v>
      </c>
      <c r="M352" s="250">
        <f>F352/360</f>
        <v>5.6</v>
      </c>
      <c r="N352" s="261">
        <f>25.4*L352/H352</f>
        <v>28.073684210526316</v>
      </c>
      <c r="O352" s="250">
        <f>25.4*(L352/H352)*(5/8)</f>
        <v>17.546052631578949</v>
      </c>
      <c r="P352" s="186">
        <f>254/H352</f>
        <v>33.421052631578952</v>
      </c>
      <c r="Q352" s="202">
        <f>(1/5)/0.001353831438675/N352</f>
        <v>5.2621835206357774</v>
      </c>
      <c r="R352" s="255">
        <f>(1/8)/0.001353831438675/O352</f>
        <v>5.2621835206357765</v>
      </c>
      <c r="S352" s="177">
        <f>(1/5)/0.001353831438675/(254/H352)</f>
        <v>4.4202341573340522</v>
      </c>
      <c r="T352" s="231">
        <f>((J352^2/(Q352*(1/5/N352)))+J352)/308.4/2</f>
        <v>3.9184714445547915</v>
      </c>
      <c r="U352" s="207">
        <f>(E352*0.7)/254/2</f>
        <v>4.1669291338582672</v>
      </c>
      <c r="V352" s="177">
        <f>U352*10/14</f>
        <v>2.9763779527559051</v>
      </c>
      <c r="W352" s="177">
        <f>U352/2</f>
        <v>2.0834645669291336</v>
      </c>
      <c r="X352" s="210">
        <f>((SQRT($L352^2*$M352^2)/$N$396)+($Q352/$Q$396))*(100/72.5)</f>
        <v>4.8386660360234997</v>
      </c>
      <c r="Y352" s="186">
        <f>(($Q352/$Q$396)-($T352/$T$396))*(100/2.6125)</f>
        <v>10.593595302237905</v>
      </c>
      <c r="Z352" s="53">
        <f>((SQRT($L352^2*$M352^2)/$N$396)-($T352/$T$396))*(100/63.923)</f>
        <v>3.9671964156473964</v>
      </c>
      <c r="AA352" s="53">
        <f>((SQRT($L352^2*$M352^2)/$N$396)+($Q352/$Q$396)-($T352/$T$396))*(100/64.8571)</f>
        <v>4.8728215709323166</v>
      </c>
      <c r="AB352" s="53">
        <f>((2*SQRT($L352^2*$M352^2)/$N$396)+($Q352/$Q$396)-($T352/$T$396))*(100/136.423)</f>
        <v>4.4303261480038714</v>
      </c>
      <c r="AD352" s="39"/>
    </row>
    <row r="353" spans="2:30" ht="12.75" customHeight="1" x14ac:dyDescent="0.3">
      <c r="B353" s="48" t="s">
        <v>36</v>
      </c>
      <c r="C353" s="56" t="s">
        <v>37</v>
      </c>
      <c r="D353" s="49">
        <v>677</v>
      </c>
      <c r="E353" s="50">
        <v>2848</v>
      </c>
      <c r="F353" s="57">
        <v>2136</v>
      </c>
      <c r="G353" s="53">
        <f>E353*F353/1000000</f>
        <v>6.0833279999999998</v>
      </c>
      <c r="H353" s="52">
        <v>7.18</v>
      </c>
      <c r="I353" s="58">
        <v>5.32</v>
      </c>
      <c r="J353" s="53">
        <f>SQRT((H353*H353)+(I353*I353))</f>
        <v>8.9361512968391494</v>
      </c>
      <c r="K353" s="215">
        <f>((E353/H353)+(F353/I353))/2</f>
        <v>399.08057050704758</v>
      </c>
      <c r="L353" s="223">
        <f>E353/360</f>
        <v>7.9111111111111114</v>
      </c>
      <c r="M353" s="250">
        <f>F353/360</f>
        <v>5.9333333333333336</v>
      </c>
      <c r="N353" s="261">
        <f>25.4*L353/H353</f>
        <v>27.986381925100591</v>
      </c>
      <c r="O353" s="250">
        <f>25.4*(L353/H353)*(5/8)</f>
        <v>17.491488703187869</v>
      </c>
      <c r="P353" s="186">
        <f>254/H353</f>
        <v>35.376044568245128</v>
      </c>
      <c r="Q353" s="202">
        <f>(1/5)/0.001353831438675/N353</f>
        <v>5.2785986702935848</v>
      </c>
      <c r="R353" s="255">
        <f>(1/8)/0.001353831438675/O353</f>
        <v>5.2785986702935848</v>
      </c>
      <c r="S353" s="177">
        <f>(1/5)/0.001353831438675/(254/H353)</f>
        <v>4.175958059165592</v>
      </c>
      <c r="T353" s="231">
        <f>((J353^2/(Q353*(1/5/N353)))+J353)/308.4/2</f>
        <v>3.4465471845985043</v>
      </c>
      <c r="U353" s="207">
        <f>(E353*0.7)/254/2</f>
        <v>3.9244094488188974</v>
      </c>
      <c r="V353" s="177">
        <f>U353*10/14</f>
        <v>2.8031496062992125</v>
      </c>
      <c r="W353" s="177">
        <f>U353/2</f>
        <v>1.9622047244094487</v>
      </c>
      <c r="X353" s="210">
        <f>((SQRT($L353^2*$M353^2)/$N$396)+($Q353/$Q$396))*(100/72.5)</f>
        <v>4.8328347419798687</v>
      </c>
      <c r="Y353" s="186">
        <f>(($Q353/$Q$396)-($T353/$T$396))*(100/2.6125)</f>
        <v>12.270870583379628</v>
      </c>
      <c r="Z353" s="53">
        <f>((SQRT($L353^2*$M353^2)/$N$396)-($T353/$T$396))*(100/63.923)</f>
        <v>4.023037706671527</v>
      </c>
      <c r="AA353" s="53">
        <f>((SQRT($L353^2*$M353^2)/$N$396)+($Q353/$Q$396)-($T353/$T$396))*(100/64.8571)</f>
        <v>4.9308619065313106</v>
      </c>
      <c r="AB353" s="53">
        <f>((2*SQRT($L353^2*$M353^2)/$N$396)+($Q353/$Q$396)-($T353/$T$396))*(100/136.423)</f>
        <v>4.4533924493458175</v>
      </c>
      <c r="AD353" s="39"/>
    </row>
    <row r="354" spans="2:30" ht="12.75" customHeight="1" x14ac:dyDescent="0.3">
      <c r="B354" s="48" t="s">
        <v>80</v>
      </c>
      <c r="C354" s="56" t="s">
        <v>133</v>
      </c>
      <c r="D354" s="49">
        <v>650</v>
      </c>
      <c r="E354" s="50">
        <v>2816</v>
      </c>
      <c r="F354" s="57">
        <v>2112</v>
      </c>
      <c r="G354" s="53">
        <f>E354*F354/1000000</f>
        <v>5.9473919999999998</v>
      </c>
      <c r="H354" s="52">
        <v>7.18</v>
      </c>
      <c r="I354" s="58">
        <v>5.32</v>
      </c>
      <c r="J354" s="53">
        <f>SQRT((H354*H354)+(I354*I354))</f>
        <v>8.9361512968391494</v>
      </c>
      <c r="K354" s="215">
        <f>((E354/H354)+(F354/I354))/2</f>
        <v>394.59651915303579</v>
      </c>
      <c r="L354" s="223">
        <f>E354/360</f>
        <v>7.822222222222222</v>
      </c>
      <c r="M354" s="250">
        <f>F354/360</f>
        <v>5.8666666666666663</v>
      </c>
      <c r="N354" s="261">
        <f>25.4*L354/H354</f>
        <v>27.671928195605076</v>
      </c>
      <c r="O354" s="250">
        <f>25.4*(L354/H354)*(5/8)</f>
        <v>17.294955122253171</v>
      </c>
      <c r="P354" s="186">
        <f>254/H354</f>
        <v>35.376044568245128</v>
      </c>
      <c r="Q354" s="202">
        <f>(1/5)/0.001353831438675/N354</f>
        <v>5.338582746092376</v>
      </c>
      <c r="R354" s="255">
        <f>(1/8)/0.001353831438675/O354</f>
        <v>5.338582746092376</v>
      </c>
      <c r="S354" s="177">
        <f>(1/5)/0.001353831438675/(254/H354)</f>
        <v>4.175958059165592</v>
      </c>
      <c r="T354" s="231">
        <f>((J354^2/(Q354*(1/5/N354)))+J354)/308.4/2</f>
        <v>3.3698555434937321</v>
      </c>
      <c r="U354" s="207">
        <f>(E354*0.7)/254/2</f>
        <v>3.8803149606299208</v>
      </c>
      <c r="V354" s="177">
        <f>U354*10/14</f>
        <v>2.7716535433070861</v>
      </c>
      <c r="W354" s="177">
        <f>U354/2</f>
        <v>1.9401574803149604</v>
      </c>
      <c r="X354" s="210">
        <f>((SQRT($L354^2*$M354^2)/$N$396)+($Q354/$Q$396))*(100/72.5)</f>
        <v>4.7539651740638984</v>
      </c>
      <c r="Y354" s="186">
        <f>(($Q354/$Q$396)-($T354/$T$396))*(100/2.6125)</f>
        <v>12.803777629675933</v>
      </c>
      <c r="Z354" s="53">
        <f>((SQRT($L354^2*$M354^2)/$N$396)-($T354/$T$396))*(100/63.923)</f>
        <v>3.9330953253140151</v>
      </c>
      <c r="AA354" s="53">
        <f>((SQRT($L354^2*$M354^2)/$N$396)+($Q354/$Q$396)-($T354/$T$396))*(100/64.8571)</f>
        <v>4.853189524795348</v>
      </c>
      <c r="AB354" s="53">
        <f>((2*SQRT($L354^2*$M354^2)/$N$396)+($Q354/$Q$396)-($T354/$T$396))*(100/136.423)</f>
        <v>4.3693345520893132</v>
      </c>
      <c r="AD354" s="39"/>
    </row>
    <row r="355" spans="2:30" ht="12.75" customHeight="1" x14ac:dyDescent="0.3">
      <c r="B355" s="48" t="s">
        <v>78</v>
      </c>
      <c r="C355" s="56" t="s">
        <v>79</v>
      </c>
      <c r="D355" s="49">
        <v>450</v>
      </c>
      <c r="E355" s="50">
        <v>2816</v>
      </c>
      <c r="F355" s="57">
        <v>2112</v>
      </c>
      <c r="G355" s="53">
        <f>E355*F355/1000000</f>
        <v>5.9473919999999998</v>
      </c>
      <c r="H355" s="52">
        <v>7.18</v>
      </c>
      <c r="I355" s="58">
        <v>5.32</v>
      </c>
      <c r="J355" s="53">
        <f>SQRT((H355*H355)+(I355*I355))</f>
        <v>8.9361512968391494</v>
      </c>
      <c r="K355" s="215">
        <f>((E355/H355)+(F355/I355))/2</f>
        <v>394.59651915303579</v>
      </c>
      <c r="L355" s="223">
        <f>E355/360</f>
        <v>7.822222222222222</v>
      </c>
      <c r="M355" s="250">
        <f>F355/360</f>
        <v>5.8666666666666663</v>
      </c>
      <c r="N355" s="261">
        <f>25.4*L355/H355</f>
        <v>27.671928195605076</v>
      </c>
      <c r="O355" s="250">
        <f>25.4*(L355/H355)*(5/8)</f>
        <v>17.294955122253171</v>
      </c>
      <c r="P355" s="186">
        <f>254/H355</f>
        <v>35.376044568245128</v>
      </c>
      <c r="Q355" s="202">
        <f>(1/5)/0.001353831438675/N355</f>
        <v>5.338582746092376</v>
      </c>
      <c r="R355" s="255">
        <f>(1/8)/0.001353831438675/O355</f>
        <v>5.338582746092376</v>
      </c>
      <c r="S355" s="177">
        <f>(1/5)/0.001353831438675/(254/H355)</f>
        <v>4.175958059165592</v>
      </c>
      <c r="T355" s="231">
        <f>((J355^2/(Q355*(1/5/N355)))+J355)/308.4/2</f>
        <v>3.3698555434937321</v>
      </c>
      <c r="U355" s="207">
        <f>(E355*0.7)/254/2</f>
        <v>3.8803149606299208</v>
      </c>
      <c r="V355" s="177">
        <f>U355*10/14</f>
        <v>2.7716535433070861</v>
      </c>
      <c r="W355" s="177">
        <f>U355/2</f>
        <v>1.9401574803149604</v>
      </c>
      <c r="X355" s="210">
        <f>((SQRT($L355^2*$M355^2)/$N$396)+($Q355/$Q$396))*(100/72.5)</f>
        <v>4.7539651740638984</v>
      </c>
      <c r="Y355" s="186">
        <f>(($Q355/$Q$396)-($T355/$T$396))*(100/2.6125)</f>
        <v>12.803777629675933</v>
      </c>
      <c r="Z355" s="53">
        <f>((SQRT($L355^2*$M355^2)/$N$396)-($T355/$T$396))*(100/63.923)</f>
        <v>3.9330953253140151</v>
      </c>
      <c r="AA355" s="53">
        <f>((SQRT($L355^2*$M355^2)/$N$396)+($Q355/$Q$396)-($T355/$T$396))*(100/64.8571)</f>
        <v>4.853189524795348</v>
      </c>
      <c r="AB355" s="53">
        <f>((2*SQRT($L355^2*$M355^2)/$N$396)+($Q355/$Q$396)-($T355/$T$396))*(100/136.423)</f>
        <v>4.3693345520893132</v>
      </c>
      <c r="AD355" s="39"/>
    </row>
    <row r="356" spans="2:30" ht="12.75" customHeight="1" x14ac:dyDescent="0.3">
      <c r="B356" s="48" t="s">
        <v>32</v>
      </c>
      <c r="C356" s="56" t="s">
        <v>76</v>
      </c>
      <c r="D356" s="49">
        <v>370</v>
      </c>
      <c r="E356" s="50">
        <v>2816</v>
      </c>
      <c r="F356" s="57">
        <v>2112</v>
      </c>
      <c r="G356" s="53">
        <f>E356*F356/1000000</f>
        <v>5.9473919999999998</v>
      </c>
      <c r="H356" s="52">
        <v>7.18</v>
      </c>
      <c r="I356" s="58">
        <v>5.32</v>
      </c>
      <c r="J356" s="53">
        <f>SQRT((H356*H356)+(I356*I356))</f>
        <v>8.9361512968391494</v>
      </c>
      <c r="K356" s="215">
        <f>((E356/H356)+(F356/I356))/2</f>
        <v>394.59651915303579</v>
      </c>
      <c r="L356" s="223">
        <f>E356/360</f>
        <v>7.822222222222222</v>
      </c>
      <c r="M356" s="250">
        <f>F356/360</f>
        <v>5.8666666666666663</v>
      </c>
      <c r="N356" s="261">
        <f>25.4*L356/H356</f>
        <v>27.671928195605076</v>
      </c>
      <c r="O356" s="250">
        <f>25.4*(L356/H356)*(5/8)</f>
        <v>17.294955122253171</v>
      </c>
      <c r="P356" s="186">
        <f>254/H356</f>
        <v>35.376044568245128</v>
      </c>
      <c r="Q356" s="202">
        <f>(1/5)/0.001353831438675/N356</f>
        <v>5.338582746092376</v>
      </c>
      <c r="R356" s="255">
        <f>(1/8)/0.001353831438675/O356</f>
        <v>5.338582746092376</v>
      </c>
      <c r="S356" s="177">
        <f>(1/5)/0.001353831438675/(254/H356)</f>
        <v>4.175958059165592</v>
      </c>
      <c r="T356" s="231">
        <f>((J356^2/(Q356*(1/5/N356)))+J356)/308.4/2</f>
        <v>3.3698555434937321</v>
      </c>
      <c r="U356" s="207">
        <f>(E356*0.7)/254/2</f>
        <v>3.8803149606299208</v>
      </c>
      <c r="V356" s="177">
        <f>U356*10/14</f>
        <v>2.7716535433070861</v>
      </c>
      <c r="W356" s="177">
        <f>U356/2</f>
        <v>1.9401574803149604</v>
      </c>
      <c r="X356" s="210">
        <f>((SQRT($L356^2*$M356^2)/$N$396)+($Q356/$Q$396))*(100/72.5)</f>
        <v>4.7539651740638984</v>
      </c>
      <c r="Y356" s="186">
        <f>(($Q356/$Q$396)-($T356/$T$396))*(100/2.6125)</f>
        <v>12.803777629675933</v>
      </c>
      <c r="Z356" s="53">
        <f>((SQRT($L356^2*$M356^2)/$N$396)-($T356/$T$396))*(100/63.923)</f>
        <v>3.9330953253140151</v>
      </c>
      <c r="AA356" s="53">
        <f>((SQRT($L356^2*$M356^2)/$N$396)+($Q356/$Q$396)-($T356/$T$396))*(100/64.8571)</f>
        <v>4.853189524795348</v>
      </c>
      <c r="AB356" s="53">
        <f>((2*SQRT($L356^2*$M356^2)/$N$396)+($Q356/$Q$396)-($T356/$T$396))*(100/136.423)</f>
        <v>4.3693345520893132</v>
      </c>
      <c r="AD356" s="39"/>
    </row>
    <row r="357" spans="2:30" ht="12.75" customHeight="1" x14ac:dyDescent="0.3">
      <c r="B357" s="48" t="s">
        <v>42</v>
      </c>
      <c r="C357" s="56" t="s">
        <v>154</v>
      </c>
      <c r="D357" s="49">
        <v>499</v>
      </c>
      <c r="E357" s="50">
        <v>2832</v>
      </c>
      <c r="F357" s="57">
        <v>2128</v>
      </c>
      <c r="G357" s="53">
        <f>E357*F357/1000000</f>
        <v>6.0264959999999999</v>
      </c>
      <c r="H357" s="52">
        <v>5.76</v>
      </c>
      <c r="I357" s="58">
        <v>4.29</v>
      </c>
      <c r="J357" s="53">
        <f>SQRT((H357*H357)+(I357*I357))</f>
        <v>7.1820401001386784</v>
      </c>
      <c r="K357" s="215">
        <f>((E357/H357)+(F357/I357))/2</f>
        <v>493.85198135198135</v>
      </c>
      <c r="L357" s="223">
        <f>E357/360</f>
        <v>7.8666666666666663</v>
      </c>
      <c r="M357" s="250">
        <f>F357/360</f>
        <v>5.9111111111111114</v>
      </c>
      <c r="N357" s="261">
        <f>25.4*L357/H357</f>
        <v>34.68981481481481</v>
      </c>
      <c r="O357" s="250">
        <f>25.4*(L357/H357)*(5/8)</f>
        <v>21.681134259259256</v>
      </c>
      <c r="P357" s="186">
        <f>254/H357</f>
        <v>44.097222222222221</v>
      </c>
      <c r="Q357" s="202">
        <f>(1/5)/0.001353831438675/N357</f>
        <v>4.2585663603218356</v>
      </c>
      <c r="R357" s="255">
        <f>(1/8)/0.001353831438675/O357</f>
        <v>4.2585663603218356</v>
      </c>
      <c r="S357" s="177">
        <f>(1/5)/0.001353831438675/(254/H357)</f>
        <v>3.3500722034531774</v>
      </c>
      <c r="T357" s="231">
        <f>((J357^2/(Q357*(1/5/N357)))+J357)/308.4/2</f>
        <v>3.4177633159355962</v>
      </c>
      <c r="U357" s="207">
        <f>(E357*0.7)/254/2</f>
        <v>3.9023622047244091</v>
      </c>
      <c r="V357" s="177">
        <f>U357*10/14</f>
        <v>2.7874015748031491</v>
      </c>
      <c r="W357" s="177">
        <f>U357/2</f>
        <v>1.9511811023622045</v>
      </c>
      <c r="X357" s="210">
        <f>((SQRT($L357^2*$M357^2)/$N$396)+($Q357/$Q$396))*(100/72.5)</f>
        <v>4.6288063943493603</v>
      </c>
      <c r="Y357" s="186">
        <f>(($Q357/$Q$396)-($T357/$T$396))*(100/2.6125)</f>
        <v>7.73556034466091</v>
      </c>
      <c r="Z357" s="53">
        <f>((SQRT($L357^2*$M357^2)/$N$396)-($T357/$T$396))*(100/63.923)</f>
        <v>3.9849795160918093</v>
      </c>
      <c r="AA357" s="53">
        <f>((SQRT($L357^2*$M357^2)/$N$396)+($Q357/$Q$396)-($T357/$T$396))*(100/64.8571)</f>
        <v>4.7067280266762763</v>
      </c>
      <c r="AB357" s="53">
        <f>((2*SQRT($L357^2*$M357^2)/$N$396)+($Q357/$Q$396)-($T357/$T$396))*(100/136.423)</f>
        <v>4.327131856046746</v>
      </c>
      <c r="AD357" s="39"/>
    </row>
    <row r="358" spans="2:30" ht="12.75" customHeight="1" x14ac:dyDescent="0.3">
      <c r="B358" s="48" t="s">
        <v>21</v>
      </c>
      <c r="C358" s="56" t="s">
        <v>128</v>
      </c>
      <c r="D358" s="49">
        <v>316</v>
      </c>
      <c r="E358" s="50">
        <v>2816</v>
      </c>
      <c r="F358" s="57">
        <v>2112</v>
      </c>
      <c r="G358" s="53">
        <f>E358*F358/1000000</f>
        <v>5.9473919999999998</v>
      </c>
      <c r="H358" s="52">
        <v>5.76</v>
      </c>
      <c r="I358" s="58">
        <v>4.29</v>
      </c>
      <c r="J358" s="53">
        <f>SQRT((H358*H358)+(I358*I358))</f>
        <v>7.1820401001386784</v>
      </c>
      <c r="K358" s="215">
        <f>((E358/H358)+(F358/I358))/2</f>
        <v>490.59829059829065</v>
      </c>
      <c r="L358" s="223">
        <f>E358/360</f>
        <v>7.822222222222222</v>
      </c>
      <c r="M358" s="250">
        <f>F358/360</f>
        <v>5.8666666666666663</v>
      </c>
      <c r="N358" s="261">
        <f>25.4*L358/H358</f>
        <v>34.493827160493829</v>
      </c>
      <c r="O358" s="250">
        <f>25.4*(L358/H358)*(5/8)</f>
        <v>21.558641975308642</v>
      </c>
      <c r="P358" s="186">
        <f>254/H358</f>
        <v>44.097222222222221</v>
      </c>
      <c r="Q358" s="202">
        <f>(1/5)/0.001353831438675/N358</f>
        <v>4.2827627600963911</v>
      </c>
      <c r="R358" s="255">
        <f>(1/8)/0.001353831438675/O358</f>
        <v>4.2827627600963902</v>
      </c>
      <c r="S358" s="177">
        <f>(1/5)/0.001353831438675/(254/H358)</f>
        <v>3.3500722034531774</v>
      </c>
      <c r="T358" s="231">
        <f>((J358^2/(Q358*(1/5/N358)))+J358)/308.4/2</f>
        <v>3.3793848133800122</v>
      </c>
      <c r="U358" s="207">
        <f>(E358*0.7)/254/2</f>
        <v>3.8803149606299208</v>
      </c>
      <c r="V358" s="177">
        <f>U358*10/14</f>
        <v>2.7716535433070861</v>
      </c>
      <c r="W358" s="177">
        <f>U358/2</f>
        <v>1.9401574803149604</v>
      </c>
      <c r="X358" s="210">
        <f>((SQRT($L358^2*$M358^2)/$N$396)+($Q358/$Q$396))*(100/72.5)</f>
        <v>4.5811576913918195</v>
      </c>
      <c r="Y358" s="186">
        <f>(($Q358/$Q$396)-($T358/$T$396))*(100/2.6125)</f>
        <v>7.9758006327951039</v>
      </c>
      <c r="Z358" s="53">
        <f>((SQRT($L358^2*$M358^2)/$N$396)-($T358/$T$396))*(100/63.923)</f>
        <v>3.9317726807162106</v>
      </c>
      <c r="AA358" s="53">
        <f>((SQRT($L358^2*$M358^2)/$N$396)+($Q358/$Q$396)-($T358/$T$396))*(100/64.8571)</f>
        <v>4.6587144418152091</v>
      </c>
      <c r="AB358" s="53">
        <f>((2*SQRT($L358^2*$M358^2)/$N$396)+($Q358/$Q$396)-($T358/$T$396))*(100/136.423)</f>
        <v>4.2768788085244367</v>
      </c>
      <c r="AD358" s="39"/>
    </row>
    <row r="359" spans="2:30" ht="12.75" customHeight="1" x14ac:dyDescent="0.3">
      <c r="B359" s="48" t="s">
        <v>21</v>
      </c>
      <c r="C359" s="56" t="s">
        <v>317</v>
      </c>
      <c r="D359" s="49">
        <v>440</v>
      </c>
      <c r="E359" s="50">
        <v>2816</v>
      </c>
      <c r="F359" s="57">
        <v>2112</v>
      </c>
      <c r="G359" s="53">
        <f>E359*F359/1000000</f>
        <v>5.9473919999999998</v>
      </c>
      <c r="H359" s="52">
        <v>5.76</v>
      </c>
      <c r="I359" s="58">
        <v>4.29</v>
      </c>
      <c r="J359" s="53">
        <f>SQRT((H359*H359)+(I359*I359))</f>
        <v>7.1820401001386784</v>
      </c>
      <c r="K359" s="215">
        <f>((E359/H359)+(F359/I359))/2</f>
        <v>490.59829059829065</v>
      </c>
      <c r="L359" s="223">
        <f>E359/360</f>
        <v>7.822222222222222</v>
      </c>
      <c r="M359" s="250">
        <f>F359/360</f>
        <v>5.8666666666666663</v>
      </c>
      <c r="N359" s="261">
        <f>25.4*L359/H359</f>
        <v>34.493827160493829</v>
      </c>
      <c r="O359" s="250">
        <f>25.4*(L359/H359)*(5/8)</f>
        <v>21.558641975308642</v>
      </c>
      <c r="P359" s="186">
        <f>254/H359</f>
        <v>44.097222222222221</v>
      </c>
      <c r="Q359" s="202">
        <f>(1/5)/0.001353831438675/N359</f>
        <v>4.2827627600963911</v>
      </c>
      <c r="R359" s="255">
        <f>(1/8)/0.001353831438675/O359</f>
        <v>4.2827627600963902</v>
      </c>
      <c r="S359" s="177">
        <f>(1/5)/0.001353831438675/(254/H359)</f>
        <v>3.3500722034531774</v>
      </c>
      <c r="T359" s="231">
        <f>((J359^2/(Q359*(1/5/N359)))+J359)/308.4/2</f>
        <v>3.3793848133800122</v>
      </c>
      <c r="U359" s="207">
        <f>(E359*0.7)/254/2</f>
        <v>3.8803149606299208</v>
      </c>
      <c r="V359" s="177">
        <f>U359*10/14</f>
        <v>2.7716535433070861</v>
      </c>
      <c r="W359" s="177">
        <f>U359/2</f>
        <v>1.9401574803149604</v>
      </c>
      <c r="X359" s="210">
        <f>((SQRT($L359^2*$M359^2)/$N$396)+($Q359/$Q$396))*(100/72.5)</f>
        <v>4.5811576913918195</v>
      </c>
      <c r="Y359" s="186">
        <f>(($Q359/$Q$396)-($T359/$T$396))*(100/2.6125)</f>
        <v>7.9758006327951039</v>
      </c>
      <c r="Z359" s="53">
        <f>((SQRT($L359^2*$M359^2)/$N$396)-($T359/$T$396))*(100/63.923)</f>
        <v>3.9317726807162106</v>
      </c>
      <c r="AA359" s="53">
        <f>((SQRT($L359^2*$M359^2)/$N$396)+($Q359/$Q$396)-($T359/$T$396))*(100/64.8571)</f>
        <v>4.6587144418152091</v>
      </c>
      <c r="AB359" s="53">
        <f>((2*SQRT($L359^2*$M359^2)/$N$396)+($Q359/$Q$396)-($T359/$T$396))*(100/136.423)</f>
        <v>4.2768788085244367</v>
      </c>
      <c r="AD359" s="39"/>
    </row>
    <row r="360" spans="2:30" ht="12.75" customHeight="1" x14ac:dyDescent="0.3">
      <c r="B360" s="48" t="s">
        <v>21</v>
      </c>
      <c r="C360" s="56" t="s">
        <v>126</v>
      </c>
      <c r="D360" s="49">
        <v>499</v>
      </c>
      <c r="E360" s="50">
        <v>2816</v>
      </c>
      <c r="F360" s="57">
        <v>2112</v>
      </c>
      <c r="G360" s="53">
        <f>E360*F360/1000000</f>
        <v>5.9473919999999998</v>
      </c>
      <c r="H360" s="52">
        <v>5.76</v>
      </c>
      <c r="I360" s="58">
        <v>4.29</v>
      </c>
      <c r="J360" s="53">
        <f>SQRT((H360*H360)+(I360*I360))</f>
        <v>7.1820401001386784</v>
      </c>
      <c r="K360" s="215">
        <f>((E360/H360)+(F360/I360))/2</f>
        <v>490.59829059829065</v>
      </c>
      <c r="L360" s="223">
        <f>E360/360</f>
        <v>7.822222222222222</v>
      </c>
      <c r="M360" s="250">
        <f>F360/360</f>
        <v>5.8666666666666663</v>
      </c>
      <c r="N360" s="261">
        <f>25.4*L360/H360</f>
        <v>34.493827160493829</v>
      </c>
      <c r="O360" s="250">
        <f>25.4*(L360/H360)*(5/8)</f>
        <v>21.558641975308642</v>
      </c>
      <c r="P360" s="186">
        <f>254/H360</f>
        <v>44.097222222222221</v>
      </c>
      <c r="Q360" s="202">
        <f>(1/5)/0.001353831438675/N360</f>
        <v>4.2827627600963911</v>
      </c>
      <c r="R360" s="255">
        <f>(1/8)/0.001353831438675/O360</f>
        <v>4.2827627600963902</v>
      </c>
      <c r="S360" s="177">
        <f>(1/5)/0.001353831438675/(254/H360)</f>
        <v>3.3500722034531774</v>
      </c>
      <c r="T360" s="231">
        <f>((J360^2/(Q360*(1/5/N360)))+J360)/308.4/2</f>
        <v>3.3793848133800122</v>
      </c>
      <c r="U360" s="207">
        <f>(E360*0.7)/254/2</f>
        <v>3.8803149606299208</v>
      </c>
      <c r="V360" s="177">
        <f>U360*10/14</f>
        <v>2.7716535433070861</v>
      </c>
      <c r="W360" s="177">
        <f>U360/2</f>
        <v>1.9401574803149604</v>
      </c>
      <c r="X360" s="210">
        <f>((SQRT($L360^2*$M360^2)/$N$396)+($Q360/$Q$396))*(100/72.5)</f>
        <v>4.5811576913918195</v>
      </c>
      <c r="Y360" s="186">
        <f>(($Q360/$Q$396)-($T360/$T$396))*(100/2.6125)</f>
        <v>7.9758006327951039</v>
      </c>
      <c r="Z360" s="53">
        <f>((SQRT($L360^2*$M360^2)/$N$396)-($T360/$T$396))*(100/63.923)</f>
        <v>3.9317726807162106</v>
      </c>
      <c r="AA360" s="53">
        <f>((SQRT($L360^2*$M360^2)/$N$396)+($Q360/$Q$396)-($T360/$T$396))*(100/64.8571)</f>
        <v>4.6587144418152091</v>
      </c>
      <c r="AB360" s="53">
        <f>((2*SQRT($L360^2*$M360^2)/$N$396)+($Q360/$Q$396)-($T360/$T$396))*(100/136.423)</f>
        <v>4.2768788085244367</v>
      </c>
      <c r="AD360" s="39"/>
    </row>
    <row r="361" spans="2:30" ht="12.75" customHeight="1" x14ac:dyDescent="0.3">
      <c r="B361" s="48" t="s">
        <v>21</v>
      </c>
      <c r="C361" s="56" t="s">
        <v>135</v>
      </c>
      <c r="D361" s="49">
        <v>378</v>
      </c>
      <c r="E361" s="50">
        <v>2816</v>
      </c>
      <c r="F361" s="57">
        <v>2112</v>
      </c>
      <c r="G361" s="53">
        <f>E361*F361/1000000</f>
        <v>5.9473919999999998</v>
      </c>
      <c r="H361" s="52">
        <v>5.76</v>
      </c>
      <c r="I361" s="58">
        <v>4.29</v>
      </c>
      <c r="J361" s="53">
        <f>SQRT((H361*H361)+(I361*I361))</f>
        <v>7.1820401001386784</v>
      </c>
      <c r="K361" s="215">
        <f>((E361/H361)+(F361/I361))/2</f>
        <v>490.59829059829065</v>
      </c>
      <c r="L361" s="223">
        <f>E361/360</f>
        <v>7.822222222222222</v>
      </c>
      <c r="M361" s="250">
        <f>F361/360</f>
        <v>5.8666666666666663</v>
      </c>
      <c r="N361" s="261">
        <f>25.4*L361/H361</f>
        <v>34.493827160493829</v>
      </c>
      <c r="O361" s="250">
        <f>25.4*(L361/H361)*(5/8)</f>
        <v>21.558641975308642</v>
      </c>
      <c r="P361" s="186">
        <f>254/H361</f>
        <v>44.097222222222221</v>
      </c>
      <c r="Q361" s="202">
        <f>(1/5)/0.001353831438675/N361</f>
        <v>4.2827627600963911</v>
      </c>
      <c r="R361" s="255">
        <f>(1/8)/0.001353831438675/O361</f>
        <v>4.2827627600963902</v>
      </c>
      <c r="S361" s="177">
        <f>(1/5)/0.001353831438675/(254/H361)</f>
        <v>3.3500722034531774</v>
      </c>
      <c r="T361" s="231">
        <f>((J361^2/(Q361*(1/5/N361)))+J361)/308.4/2</f>
        <v>3.3793848133800122</v>
      </c>
      <c r="U361" s="207">
        <f>(E361*0.7)/254/2</f>
        <v>3.8803149606299208</v>
      </c>
      <c r="V361" s="177">
        <f>U361*10/14</f>
        <v>2.7716535433070861</v>
      </c>
      <c r="W361" s="177">
        <f>U361/2</f>
        <v>1.9401574803149604</v>
      </c>
      <c r="X361" s="210">
        <f>((SQRT($L361^2*$M361^2)/$N$396)+($Q361/$Q$396))*(100/72.5)</f>
        <v>4.5811576913918195</v>
      </c>
      <c r="Y361" s="186">
        <f>(($Q361/$Q$396)-($T361/$T$396))*(100/2.6125)</f>
        <v>7.9758006327951039</v>
      </c>
      <c r="Z361" s="53">
        <f>((SQRT($L361^2*$M361^2)/$N$396)-($T361/$T$396))*(100/63.923)</f>
        <v>3.9317726807162106</v>
      </c>
      <c r="AA361" s="53">
        <f>((SQRT($L361^2*$M361^2)/$N$396)+($Q361/$Q$396)-($T361/$T$396))*(100/64.8571)</f>
        <v>4.6587144418152091</v>
      </c>
      <c r="AB361" s="53">
        <f>((2*SQRT($L361^2*$M361^2)/$N$396)+($Q361/$Q$396)-($T361/$T$396))*(100/136.423)</f>
        <v>4.2768788085244367</v>
      </c>
      <c r="AD361" s="39"/>
    </row>
    <row r="362" spans="2:30" ht="12.75" customHeight="1" x14ac:dyDescent="0.3">
      <c r="B362" s="48" t="s">
        <v>21</v>
      </c>
      <c r="C362" s="56" t="s">
        <v>134</v>
      </c>
      <c r="D362" s="49">
        <v>499</v>
      </c>
      <c r="E362" s="50">
        <v>2816</v>
      </c>
      <c r="F362" s="57">
        <v>2112</v>
      </c>
      <c r="G362" s="53">
        <f>E362*F362/1000000</f>
        <v>5.9473919999999998</v>
      </c>
      <c r="H362" s="52">
        <v>5.76</v>
      </c>
      <c r="I362" s="58">
        <v>4.29</v>
      </c>
      <c r="J362" s="53">
        <f>SQRT((H362*H362)+(I362*I362))</f>
        <v>7.1820401001386784</v>
      </c>
      <c r="K362" s="215">
        <f>((E362/H362)+(F362/I362))/2</f>
        <v>490.59829059829065</v>
      </c>
      <c r="L362" s="223">
        <f>E362/360</f>
        <v>7.822222222222222</v>
      </c>
      <c r="M362" s="250">
        <f>F362/360</f>
        <v>5.8666666666666663</v>
      </c>
      <c r="N362" s="261">
        <f>25.4*L362/H362</f>
        <v>34.493827160493829</v>
      </c>
      <c r="O362" s="250">
        <f>25.4*(L362/H362)*(5/8)</f>
        <v>21.558641975308642</v>
      </c>
      <c r="P362" s="186">
        <f>254/H362</f>
        <v>44.097222222222221</v>
      </c>
      <c r="Q362" s="202">
        <f>(1/5)/0.001353831438675/N362</f>
        <v>4.2827627600963911</v>
      </c>
      <c r="R362" s="255">
        <f>(1/8)/0.001353831438675/O362</f>
        <v>4.2827627600963902</v>
      </c>
      <c r="S362" s="177">
        <f>(1/5)/0.001353831438675/(254/H362)</f>
        <v>3.3500722034531774</v>
      </c>
      <c r="T362" s="231">
        <f>((J362^2/(Q362*(1/5/N362)))+J362)/308.4/2</f>
        <v>3.3793848133800122</v>
      </c>
      <c r="U362" s="207">
        <f>(E362*0.7)/254/2</f>
        <v>3.8803149606299208</v>
      </c>
      <c r="V362" s="177">
        <f>U362*10/14</f>
        <v>2.7716535433070861</v>
      </c>
      <c r="W362" s="177">
        <f>U362/2</f>
        <v>1.9401574803149604</v>
      </c>
      <c r="X362" s="210">
        <f>((SQRT($L362^2*$M362^2)/$N$396)+($Q362/$Q$396))*(100/72.5)</f>
        <v>4.5811576913918195</v>
      </c>
      <c r="Y362" s="186">
        <f>(($Q362/$Q$396)-($T362/$T$396))*(100/2.6125)</f>
        <v>7.9758006327951039</v>
      </c>
      <c r="Z362" s="53">
        <f>((SQRT($L362^2*$M362^2)/$N$396)-($T362/$T$396))*(100/63.923)</f>
        <v>3.9317726807162106</v>
      </c>
      <c r="AA362" s="53">
        <f>((SQRT($L362^2*$M362^2)/$N$396)+($Q362/$Q$396)-($T362/$T$396))*(100/64.8571)</f>
        <v>4.6587144418152091</v>
      </c>
      <c r="AB362" s="53">
        <f>((2*SQRT($L362^2*$M362^2)/$N$396)+($Q362/$Q$396)-($T362/$T$396))*(100/136.423)</f>
        <v>4.2768788085244367</v>
      </c>
      <c r="AD362" s="39"/>
    </row>
    <row r="363" spans="2:30" ht="12.75" customHeight="1" x14ac:dyDescent="0.3">
      <c r="B363" s="48" t="s">
        <v>14</v>
      </c>
      <c r="C363" s="56" t="s">
        <v>139</v>
      </c>
      <c r="D363" s="49">
        <v>399</v>
      </c>
      <c r="E363" s="50">
        <v>2816</v>
      </c>
      <c r="F363" s="57">
        <v>2112</v>
      </c>
      <c r="G363" s="53">
        <f>E363*F363/1000000</f>
        <v>5.9473919999999998</v>
      </c>
      <c r="H363" s="52">
        <v>5.76</v>
      </c>
      <c r="I363" s="58">
        <v>4.29</v>
      </c>
      <c r="J363" s="53">
        <f>SQRT((H363*H363)+(I363*I363))</f>
        <v>7.1820401001386784</v>
      </c>
      <c r="K363" s="215">
        <f>((E363/H363)+(F363/I363))/2</f>
        <v>490.59829059829065</v>
      </c>
      <c r="L363" s="223">
        <f>E363/360</f>
        <v>7.822222222222222</v>
      </c>
      <c r="M363" s="250">
        <f>F363/360</f>
        <v>5.8666666666666663</v>
      </c>
      <c r="N363" s="261">
        <f>25.4*L363/H363</f>
        <v>34.493827160493829</v>
      </c>
      <c r="O363" s="250">
        <f>25.4*(L363/H363)*(5/8)</f>
        <v>21.558641975308642</v>
      </c>
      <c r="P363" s="186">
        <f>254/H363</f>
        <v>44.097222222222221</v>
      </c>
      <c r="Q363" s="202">
        <f>(1/5)/0.001353831438675/N363</f>
        <v>4.2827627600963911</v>
      </c>
      <c r="R363" s="255">
        <f>(1/8)/0.001353831438675/O363</f>
        <v>4.2827627600963902</v>
      </c>
      <c r="S363" s="177">
        <f>(1/5)/0.001353831438675/(254/H363)</f>
        <v>3.3500722034531774</v>
      </c>
      <c r="T363" s="231">
        <f>((J363^2/(Q363*(1/5/N363)))+J363)/308.4/2</f>
        <v>3.3793848133800122</v>
      </c>
      <c r="U363" s="207">
        <f>(E363*0.7)/254/2</f>
        <v>3.8803149606299208</v>
      </c>
      <c r="V363" s="177">
        <f>U363*10/14</f>
        <v>2.7716535433070861</v>
      </c>
      <c r="W363" s="177">
        <f>U363/2</f>
        <v>1.9401574803149604</v>
      </c>
      <c r="X363" s="210">
        <f>((SQRT($L363^2*$M363^2)/$N$396)+($Q363/$Q$396))*(100/72.5)</f>
        <v>4.5811576913918195</v>
      </c>
      <c r="Y363" s="186">
        <f>(($Q363/$Q$396)-($T363/$T$396))*(100/2.6125)</f>
        <v>7.9758006327951039</v>
      </c>
      <c r="Z363" s="53">
        <f>((SQRT($L363^2*$M363^2)/$N$396)-($T363/$T$396))*(100/63.923)</f>
        <v>3.9317726807162106</v>
      </c>
      <c r="AA363" s="53">
        <f>((SQRT($L363^2*$M363^2)/$N$396)+($Q363/$Q$396)-($T363/$T$396))*(100/64.8571)</f>
        <v>4.6587144418152091</v>
      </c>
      <c r="AB363" s="53">
        <f>((2*SQRT($L363^2*$M363^2)/$N$396)+($Q363/$Q$396)-($T363/$T$396))*(100/136.423)</f>
        <v>4.2768788085244367</v>
      </c>
      <c r="AD363" s="39"/>
    </row>
    <row r="364" spans="2:30" ht="12.75" customHeight="1" x14ac:dyDescent="0.3">
      <c r="B364" s="48" t="s">
        <v>32</v>
      </c>
      <c r="C364" s="56" t="s">
        <v>187</v>
      </c>
      <c r="D364" s="49">
        <v>399</v>
      </c>
      <c r="E364" s="50">
        <v>2816</v>
      </c>
      <c r="F364" s="57">
        <v>2112</v>
      </c>
      <c r="G364" s="53">
        <f>E364*F364/1000000</f>
        <v>5.9473919999999998</v>
      </c>
      <c r="H364" s="52">
        <v>5.76</v>
      </c>
      <c r="I364" s="58">
        <v>4.29</v>
      </c>
      <c r="J364" s="53">
        <f>SQRT((H364*H364)+(I364*I364))</f>
        <v>7.1820401001386784</v>
      </c>
      <c r="K364" s="215">
        <f>((E364/H364)+(F364/I364))/2</f>
        <v>490.59829059829065</v>
      </c>
      <c r="L364" s="223">
        <f>E364/360</f>
        <v>7.822222222222222</v>
      </c>
      <c r="M364" s="250">
        <f>F364/360</f>
        <v>5.8666666666666663</v>
      </c>
      <c r="N364" s="261">
        <f>25.4*L364/H364</f>
        <v>34.493827160493829</v>
      </c>
      <c r="O364" s="250">
        <f>25.4*(L364/H364)*(5/8)</f>
        <v>21.558641975308642</v>
      </c>
      <c r="P364" s="186">
        <f>254/H364</f>
        <v>44.097222222222221</v>
      </c>
      <c r="Q364" s="202">
        <f>(1/5)/0.001353831438675/N364</f>
        <v>4.2827627600963911</v>
      </c>
      <c r="R364" s="255">
        <f>(1/8)/0.001353831438675/O364</f>
        <v>4.2827627600963902</v>
      </c>
      <c r="S364" s="177">
        <f>(1/5)/0.001353831438675/(254/H364)</f>
        <v>3.3500722034531774</v>
      </c>
      <c r="T364" s="231">
        <f>((J364^2/(Q364*(1/5/N364)))+J364)/308.4/2</f>
        <v>3.3793848133800122</v>
      </c>
      <c r="U364" s="207">
        <f>(E364*0.7)/254/2</f>
        <v>3.8803149606299208</v>
      </c>
      <c r="V364" s="177">
        <f>U364*10/14</f>
        <v>2.7716535433070861</v>
      </c>
      <c r="W364" s="177">
        <f>U364/2</f>
        <v>1.9401574803149604</v>
      </c>
      <c r="X364" s="210">
        <f>((SQRT($L364^2*$M364^2)/$N$396)+($Q364/$Q$396))*(100/72.5)</f>
        <v>4.5811576913918195</v>
      </c>
      <c r="Y364" s="186">
        <f>(($Q364/$Q$396)-($T364/$T$396))*(100/2.6125)</f>
        <v>7.9758006327951039</v>
      </c>
      <c r="Z364" s="53">
        <f>((SQRT($L364^2*$M364^2)/$N$396)-($T364/$T$396))*(100/63.923)</f>
        <v>3.9317726807162106</v>
      </c>
      <c r="AA364" s="53">
        <f>((SQRT($L364^2*$M364^2)/$N$396)+($Q364/$Q$396)-($T364/$T$396))*(100/64.8571)</f>
        <v>4.6587144418152091</v>
      </c>
      <c r="AB364" s="53">
        <f>((2*SQRT($L364^2*$M364^2)/$N$396)+($Q364/$Q$396)-($T364/$T$396))*(100/136.423)</f>
        <v>4.2768788085244367</v>
      </c>
      <c r="AD364" s="39"/>
    </row>
    <row r="365" spans="2:30" ht="12.75" customHeight="1" x14ac:dyDescent="0.3">
      <c r="B365" s="48" t="s">
        <v>30</v>
      </c>
      <c r="C365" s="56" t="s">
        <v>141</v>
      </c>
      <c r="D365" s="49">
        <v>299</v>
      </c>
      <c r="E365" s="50">
        <v>2816</v>
      </c>
      <c r="F365" s="57">
        <v>2112</v>
      </c>
      <c r="G365" s="53">
        <f>E365*F365/1000000</f>
        <v>5.9473919999999998</v>
      </c>
      <c r="H365" s="52">
        <v>5.76</v>
      </c>
      <c r="I365" s="58">
        <v>4.29</v>
      </c>
      <c r="J365" s="53">
        <f>SQRT((H365*H365)+(I365*I365))</f>
        <v>7.1820401001386784</v>
      </c>
      <c r="K365" s="215">
        <f>((E365/H365)+(F365/I365))/2</f>
        <v>490.59829059829065</v>
      </c>
      <c r="L365" s="223">
        <f>E365/360</f>
        <v>7.822222222222222</v>
      </c>
      <c r="M365" s="250">
        <f>F365/360</f>
        <v>5.8666666666666663</v>
      </c>
      <c r="N365" s="261">
        <f>25.4*L365/H365</f>
        <v>34.493827160493829</v>
      </c>
      <c r="O365" s="250">
        <f>25.4*(L365/H365)*(5/8)</f>
        <v>21.558641975308642</v>
      </c>
      <c r="P365" s="186">
        <f>254/H365</f>
        <v>44.097222222222221</v>
      </c>
      <c r="Q365" s="202">
        <f>(1/5)/0.001353831438675/N365</f>
        <v>4.2827627600963911</v>
      </c>
      <c r="R365" s="255">
        <f>(1/8)/0.001353831438675/O365</f>
        <v>4.2827627600963902</v>
      </c>
      <c r="S365" s="177">
        <f>(1/5)/0.001353831438675/(254/H365)</f>
        <v>3.3500722034531774</v>
      </c>
      <c r="T365" s="231">
        <f>((J365^2/(Q365*(1/5/N365)))+J365)/308.4/2</f>
        <v>3.3793848133800122</v>
      </c>
      <c r="U365" s="207">
        <f>(E365*0.7)/254/2</f>
        <v>3.8803149606299208</v>
      </c>
      <c r="V365" s="177">
        <f>U365*10/14</f>
        <v>2.7716535433070861</v>
      </c>
      <c r="W365" s="177">
        <f>U365/2</f>
        <v>1.9401574803149604</v>
      </c>
      <c r="X365" s="210">
        <f>((SQRT($L365^2*$M365^2)/$N$396)+($Q365/$Q$396))*(100/72.5)</f>
        <v>4.5811576913918195</v>
      </c>
      <c r="Y365" s="186">
        <f>(($Q365/$Q$396)-($T365/$T$396))*(100/2.6125)</f>
        <v>7.9758006327951039</v>
      </c>
      <c r="Z365" s="53">
        <f>((SQRT($L365^2*$M365^2)/$N$396)-($T365/$T$396))*(100/63.923)</f>
        <v>3.9317726807162106</v>
      </c>
      <c r="AA365" s="53">
        <f>((SQRT($L365^2*$M365^2)/$N$396)+($Q365/$Q$396)-($T365/$T$396))*(100/64.8571)</f>
        <v>4.6587144418152091</v>
      </c>
      <c r="AB365" s="53">
        <f>((2*SQRT($L365^2*$M365^2)/$N$396)+($Q365/$Q$396)-($T365/$T$396))*(100/136.423)</f>
        <v>4.2768788085244367</v>
      </c>
      <c r="AD365" s="39"/>
    </row>
    <row r="366" spans="2:30" ht="12.75" customHeight="1" x14ac:dyDescent="0.3">
      <c r="B366" s="48" t="s">
        <v>30</v>
      </c>
      <c r="C366" s="56" t="s">
        <v>142</v>
      </c>
      <c r="D366" s="49">
        <v>364</v>
      </c>
      <c r="E366" s="50">
        <v>2816</v>
      </c>
      <c r="F366" s="57">
        <v>2112</v>
      </c>
      <c r="G366" s="53">
        <f>E366*F366/1000000</f>
        <v>5.9473919999999998</v>
      </c>
      <c r="H366" s="52">
        <v>5.76</v>
      </c>
      <c r="I366" s="58">
        <v>4.29</v>
      </c>
      <c r="J366" s="53">
        <f>SQRT((H366*H366)+(I366*I366))</f>
        <v>7.1820401001386784</v>
      </c>
      <c r="K366" s="215">
        <f>((E366/H366)+(F366/I366))/2</f>
        <v>490.59829059829065</v>
      </c>
      <c r="L366" s="223">
        <f>E366/360</f>
        <v>7.822222222222222</v>
      </c>
      <c r="M366" s="250">
        <f>F366/360</f>
        <v>5.8666666666666663</v>
      </c>
      <c r="N366" s="261">
        <f>25.4*L366/H366</f>
        <v>34.493827160493829</v>
      </c>
      <c r="O366" s="250">
        <f>25.4*(L366/H366)*(5/8)</f>
        <v>21.558641975308642</v>
      </c>
      <c r="P366" s="186">
        <f>254/H366</f>
        <v>44.097222222222221</v>
      </c>
      <c r="Q366" s="202">
        <f>(1/5)/0.001353831438675/N366</f>
        <v>4.2827627600963911</v>
      </c>
      <c r="R366" s="255">
        <f>(1/8)/0.001353831438675/O366</f>
        <v>4.2827627600963902</v>
      </c>
      <c r="S366" s="177">
        <f>(1/5)/0.001353831438675/(254/H366)</f>
        <v>3.3500722034531774</v>
      </c>
      <c r="T366" s="231">
        <f>((J366^2/(Q366*(1/5/N366)))+J366)/308.4/2</f>
        <v>3.3793848133800122</v>
      </c>
      <c r="U366" s="207">
        <f>(E366*0.7)/254/2</f>
        <v>3.8803149606299208</v>
      </c>
      <c r="V366" s="177">
        <f>U366*10/14</f>
        <v>2.7716535433070861</v>
      </c>
      <c r="W366" s="177">
        <f>U366/2</f>
        <v>1.9401574803149604</v>
      </c>
      <c r="X366" s="210">
        <f>((SQRT($L366^2*$M366^2)/$N$396)+($Q366/$Q$396))*(100/72.5)</f>
        <v>4.5811576913918195</v>
      </c>
      <c r="Y366" s="186">
        <f>(($Q366/$Q$396)-($T366/$T$396))*(100/2.6125)</f>
        <v>7.9758006327951039</v>
      </c>
      <c r="Z366" s="53">
        <f>((SQRT($L366^2*$M366^2)/$N$396)-($T366/$T$396))*(100/63.923)</f>
        <v>3.9317726807162106</v>
      </c>
      <c r="AA366" s="53">
        <f>((SQRT($L366^2*$M366^2)/$N$396)+($Q366/$Q$396)-($T366/$T$396))*(100/64.8571)</f>
        <v>4.6587144418152091</v>
      </c>
      <c r="AB366" s="53">
        <f>((2*SQRT($L366^2*$M366^2)/$N$396)+($Q366/$Q$396)-($T366/$T$396))*(100/136.423)</f>
        <v>4.2768788085244367</v>
      </c>
      <c r="AD366" s="39"/>
    </row>
    <row r="367" spans="2:30" ht="12.75" customHeight="1" x14ac:dyDescent="0.3">
      <c r="B367" s="48" t="s">
        <v>145</v>
      </c>
      <c r="C367" s="56" t="s">
        <v>146</v>
      </c>
      <c r="D367" s="49">
        <v>399</v>
      </c>
      <c r="E367" s="50">
        <v>2816</v>
      </c>
      <c r="F367" s="57">
        <v>2112</v>
      </c>
      <c r="G367" s="53">
        <f>E367*F367/1000000</f>
        <v>5.9473919999999998</v>
      </c>
      <c r="H367" s="52">
        <v>5.76</v>
      </c>
      <c r="I367" s="58">
        <v>4.29</v>
      </c>
      <c r="J367" s="53">
        <f>SQRT((H367*H367)+(I367*I367))</f>
        <v>7.1820401001386784</v>
      </c>
      <c r="K367" s="215">
        <f>((E367/H367)+(F367/I367))/2</f>
        <v>490.59829059829065</v>
      </c>
      <c r="L367" s="223">
        <f>E367/360</f>
        <v>7.822222222222222</v>
      </c>
      <c r="M367" s="250">
        <f>F367/360</f>
        <v>5.8666666666666663</v>
      </c>
      <c r="N367" s="261">
        <f>25.4*L367/H367</f>
        <v>34.493827160493829</v>
      </c>
      <c r="O367" s="250">
        <f>25.4*(L367/H367)*(5/8)</f>
        <v>21.558641975308642</v>
      </c>
      <c r="P367" s="186">
        <f>254/H367</f>
        <v>44.097222222222221</v>
      </c>
      <c r="Q367" s="202">
        <f>(1/5)/0.001353831438675/N367</f>
        <v>4.2827627600963911</v>
      </c>
      <c r="R367" s="255">
        <f>(1/8)/0.001353831438675/O367</f>
        <v>4.2827627600963902</v>
      </c>
      <c r="S367" s="177">
        <f>(1/5)/0.001353831438675/(254/H367)</f>
        <v>3.3500722034531774</v>
      </c>
      <c r="T367" s="231">
        <f>((J367^2/(Q367*(1/5/N367)))+J367)/308.4/2</f>
        <v>3.3793848133800122</v>
      </c>
      <c r="U367" s="207">
        <f>(E367*0.7)/254/2</f>
        <v>3.8803149606299208</v>
      </c>
      <c r="V367" s="177">
        <f>U367*10/14</f>
        <v>2.7716535433070861</v>
      </c>
      <c r="W367" s="177">
        <f>U367/2</f>
        <v>1.9401574803149604</v>
      </c>
      <c r="X367" s="210">
        <f>((SQRT($L367^2*$M367^2)/$N$396)+($Q367/$Q$396))*(100/72.5)</f>
        <v>4.5811576913918195</v>
      </c>
      <c r="Y367" s="186">
        <f>(($Q367/$Q$396)-($T367/$T$396))*(100/2.6125)</f>
        <v>7.9758006327951039</v>
      </c>
      <c r="Z367" s="53">
        <f>((SQRT($L367^2*$M367^2)/$N$396)-($T367/$T$396))*(100/63.923)</f>
        <v>3.9317726807162106</v>
      </c>
      <c r="AA367" s="53">
        <f>((SQRT($L367^2*$M367^2)/$N$396)+($Q367/$Q$396)-($T367/$T$396))*(100/64.8571)</f>
        <v>4.6587144418152091</v>
      </c>
      <c r="AB367" s="53">
        <f>((2*SQRT($L367^2*$M367^2)/$N$396)+($Q367/$Q$396)-($T367/$T$396))*(100/136.423)</f>
        <v>4.2768788085244367</v>
      </c>
      <c r="AD367" s="39"/>
    </row>
    <row r="368" spans="2:30" ht="12.75" customHeight="1" x14ac:dyDescent="0.3">
      <c r="B368" s="48" t="s">
        <v>23</v>
      </c>
      <c r="C368" s="48" t="s">
        <v>136</v>
      </c>
      <c r="D368" s="49">
        <v>388</v>
      </c>
      <c r="E368" s="50">
        <v>2816</v>
      </c>
      <c r="F368" s="57">
        <v>2112</v>
      </c>
      <c r="G368" s="53">
        <f>E368*F368/1000000</f>
        <v>5.9473919999999998</v>
      </c>
      <c r="H368" s="52">
        <v>5.76</v>
      </c>
      <c r="I368" s="58">
        <v>4.29</v>
      </c>
      <c r="J368" s="53">
        <f>SQRT((H368*H368)+(I368*I368))</f>
        <v>7.1820401001386784</v>
      </c>
      <c r="K368" s="215">
        <f>((E368/H368)+(F368/I368))/2</f>
        <v>490.59829059829065</v>
      </c>
      <c r="L368" s="223">
        <f>E368/360</f>
        <v>7.822222222222222</v>
      </c>
      <c r="M368" s="250">
        <f>F368/360</f>
        <v>5.8666666666666663</v>
      </c>
      <c r="N368" s="261">
        <f>25.4*L368/H368</f>
        <v>34.493827160493829</v>
      </c>
      <c r="O368" s="250">
        <f>25.4*(L368/H368)*(5/8)</f>
        <v>21.558641975308642</v>
      </c>
      <c r="P368" s="186">
        <f>254/H368</f>
        <v>44.097222222222221</v>
      </c>
      <c r="Q368" s="202">
        <f>(1/5)/0.001353831438675/N368</f>
        <v>4.2827627600963911</v>
      </c>
      <c r="R368" s="255">
        <f>(1/8)/0.001353831438675/O368</f>
        <v>4.2827627600963902</v>
      </c>
      <c r="S368" s="177">
        <f>(1/5)/0.001353831438675/(254/H368)</f>
        <v>3.3500722034531774</v>
      </c>
      <c r="T368" s="231">
        <f>((J368^2/(Q368*(1/5/N368)))+J368)/308.4/2</f>
        <v>3.3793848133800122</v>
      </c>
      <c r="U368" s="207">
        <f>(E368*0.7)/254/2</f>
        <v>3.8803149606299208</v>
      </c>
      <c r="V368" s="177">
        <f>U368*10/14</f>
        <v>2.7716535433070861</v>
      </c>
      <c r="W368" s="177">
        <f>U368/2</f>
        <v>1.9401574803149604</v>
      </c>
      <c r="X368" s="210">
        <f>((SQRT($L368^2*$M368^2)/$N$396)+($Q368/$Q$396))*(100/72.5)</f>
        <v>4.5811576913918195</v>
      </c>
      <c r="Y368" s="186">
        <f>(($Q368/$Q$396)-($T368/$T$396))*(100/2.6125)</f>
        <v>7.9758006327951039</v>
      </c>
      <c r="Z368" s="53">
        <f>((SQRT($L368^2*$M368^2)/$N$396)-($T368/$T$396))*(100/63.923)</f>
        <v>3.9317726807162106</v>
      </c>
      <c r="AA368" s="53">
        <f>((SQRT($L368^2*$M368^2)/$N$396)+($Q368/$Q$396)-($T368/$T$396))*(100/64.8571)</f>
        <v>4.6587144418152091</v>
      </c>
      <c r="AB368" s="53">
        <f>((2*SQRT($L368^2*$M368^2)/$N$396)+($Q368/$Q$396)-($T368/$T$396))*(100/136.423)</f>
        <v>4.2768788085244367</v>
      </c>
      <c r="AD368" s="39"/>
    </row>
    <row r="369" spans="2:30" ht="12.75" customHeight="1" x14ac:dyDescent="0.3">
      <c r="B369" s="48" t="s">
        <v>30</v>
      </c>
      <c r="C369" s="48" t="s">
        <v>175</v>
      </c>
      <c r="D369" s="49">
        <v>1500</v>
      </c>
      <c r="E369" s="50">
        <v>2560</v>
      </c>
      <c r="F369" s="57">
        <v>1920</v>
      </c>
      <c r="G369" s="53">
        <f>E369*F369/1000000</f>
        <v>4.9151999999999996</v>
      </c>
      <c r="H369" s="52">
        <v>8.8000000000000007</v>
      </c>
      <c r="I369" s="58">
        <v>6.6</v>
      </c>
      <c r="J369" s="53">
        <f>SQRT((H369*H369)+(I369*I369))</f>
        <v>11</v>
      </c>
      <c r="K369" s="215">
        <f>((E369/H369)+(F369/I369))/2</f>
        <v>290.90909090909088</v>
      </c>
      <c r="L369" s="223">
        <f>E369/360</f>
        <v>7.1111111111111107</v>
      </c>
      <c r="M369" s="250">
        <f>F369/360</f>
        <v>5.333333333333333</v>
      </c>
      <c r="N369" s="261">
        <f>25.4*L369/H369</f>
        <v>20.525252525252522</v>
      </c>
      <c r="O369" s="250">
        <f>25.4*(L369/H369)*(5/8)</f>
        <v>12.828282828282827</v>
      </c>
      <c r="P369" s="186">
        <f>254/H369</f>
        <v>28.86363636363636</v>
      </c>
      <c r="Q369" s="202">
        <f>(1/5)/0.001353831438675/N369</f>
        <v>7.1974207496064357</v>
      </c>
      <c r="R369" s="255">
        <f>(1/8)/0.001353831438675/O369</f>
        <v>7.1974207496064349</v>
      </c>
      <c r="S369" s="177">
        <f>(1/5)/0.001353831438675/(254/H369)</f>
        <v>5.118165866386799</v>
      </c>
      <c r="T369" s="231">
        <f>((J369^2/(Q369*(1/5/N369)))+J369)/308.4/2</f>
        <v>2.8150282332566738</v>
      </c>
      <c r="U369" s="207">
        <f>(E369*0.7)/254/2</f>
        <v>3.5275590551181102</v>
      </c>
      <c r="V369" s="177">
        <f>U369*10/14</f>
        <v>2.5196850393700787</v>
      </c>
      <c r="W369" s="177">
        <f>U369/2</f>
        <v>1.7637795275590551</v>
      </c>
      <c r="X369" s="210">
        <f>((SQRT($L369^2*$M369^2)/$N$396)+($Q369/$Q$396))*(100/72.5)</f>
        <v>4.3847819256353935</v>
      </c>
      <c r="Y369" s="186">
        <f>(($Q369/$Q$396)-($T369/$T$396))*(100/2.6125)</f>
        <v>23.131026658443233</v>
      </c>
      <c r="Z369" s="53">
        <f>((SQRT($L369^2*$M369^2)/$N$396)-($T369/$T$396))*(100/63.923)</f>
        <v>3.2463247784228342</v>
      </c>
      <c r="AA369" s="53">
        <f>((SQRT($L369^2*$M369^2)/$N$396)+($Q369/$Q$396)-($T369/$T$396))*(100/64.8571)</f>
        <v>4.5164007916239832</v>
      </c>
      <c r="AB369" s="53">
        <f>((2*SQRT($L369^2*$M369^2)/$N$396)+($Q369/$Q$396)-($T369/$T$396))*(100/136.423)</f>
        <v>3.851341111247288</v>
      </c>
      <c r="AD369" s="39"/>
    </row>
    <row r="370" spans="2:30" ht="12.75" customHeight="1" x14ac:dyDescent="0.3">
      <c r="B370" s="48" t="s">
        <v>34</v>
      </c>
      <c r="C370" s="56" t="s">
        <v>35</v>
      </c>
      <c r="D370" s="49">
        <v>1850</v>
      </c>
      <c r="E370" s="50">
        <v>2560</v>
      </c>
      <c r="F370" s="57">
        <v>1920</v>
      </c>
      <c r="G370" s="53">
        <f>E370*F370/1000000</f>
        <v>4.9151999999999996</v>
      </c>
      <c r="H370" s="52">
        <v>8.8000000000000007</v>
      </c>
      <c r="I370" s="58">
        <v>6.6</v>
      </c>
      <c r="J370" s="53">
        <f>SQRT((H370*H370)+(I370*I370))</f>
        <v>11</v>
      </c>
      <c r="K370" s="215">
        <f>((E370/H370)+(F370/I370))/2</f>
        <v>290.90909090909088</v>
      </c>
      <c r="L370" s="223">
        <f>E370/360</f>
        <v>7.1111111111111107</v>
      </c>
      <c r="M370" s="250">
        <f>F370/360</f>
        <v>5.333333333333333</v>
      </c>
      <c r="N370" s="261">
        <f>25.4*L370/H370</f>
        <v>20.525252525252522</v>
      </c>
      <c r="O370" s="250">
        <f>25.4*(L370/H370)*(5/8)</f>
        <v>12.828282828282827</v>
      </c>
      <c r="P370" s="186">
        <f>254/H370</f>
        <v>28.86363636363636</v>
      </c>
      <c r="Q370" s="202">
        <f>(1/5)/0.001353831438675/N370</f>
        <v>7.1974207496064357</v>
      </c>
      <c r="R370" s="255">
        <f>(1/8)/0.001353831438675/O370</f>
        <v>7.1974207496064349</v>
      </c>
      <c r="S370" s="177">
        <f>(1/5)/0.001353831438675/(254/H370)</f>
        <v>5.118165866386799</v>
      </c>
      <c r="T370" s="231">
        <f>((J370^2/(Q370*(1/5/N370)))+J370)/308.4/2</f>
        <v>2.8150282332566738</v>
      </c>
      <c r="U370" s="207">
        <f>(E370*0.7)/254/2</f>
        <v>3.5275590551181102</v>
      </c>
      <c r="V370" s="177">
        <f>U370*10/14</f>
        <v>2.5196850393700787</v>
      </c>
      <c r="W370" s="177">
        <f>U370/2</f>
        <v>1.7637795275590551</v>
      </c>
      <c r="X370" s="210">
        <f>((SQRT($L370^2*$M370^2)/$N$396)+($Q370/$Q$396))*(100/72.5)</f>
        <v>4.3847819256353935</v>
      </c>
      <c r="Y370" s="186">
        <f>(($Q370/$Q$396)-($T370/$T$396))*(100/2.6125)</f>
        <v>23.131026658443233</v>
      </c>
      <c r="Z370" s="53">
        <f>((SQRT($L370^2*$M370^2)/$N$396)-($T370/$T$396))*(100/63.923)</f>
        <v>3.2463247784228342</v>
      </c>
      <c r="AA370" s="53">
        <f>((SQRT($L370^2*$M370^2)/$N$396)+($Q370/$Q$396)-($T370/$T$396))*(100/64.8571)</f>
        <v>4.5164007916239832</v>
      </c>
      <c r="AB370" s="53">
        <f>((2*SQRT($L370^2*$M370^2)/$N$396)+($Q370/$Q$396)-($T370/$T$396))*(100/136.423)</f>
        <v>3.851341111247288</v>
      </c>
      <c r="AD370" s="39"/>
    </row>
    <row r="371" spans="2:30" ht="12.75" customHeight="1" x14ac:dyDescent="0.3">
      <c r="B371" s="48" t="s">
        <v>91</v>
      </c>
      <c r="C371" s="56" t="s">
        <v>92</v>
      </c>
      <c r="D371" s="49">
        <v>349</v>
      </c>
      <c r="E371" s="50">
        <v>2608</v>
      </c>
      <c r="F371" s="57">
        <v>1952</v>
      </c>
      <c r="G371" s="53">
        <f>E371*F371/1000000</f>
        <v>5.0908160000000002</v>
      </c>
      <c r="H371" s="52">
        <v>7.18</v>
      </c>
      <c r="I371" s="58">
        <v>5.32</v>
      </c>
      <c r="J371" s="53">
        <f>SQRT((H371*H371)+(I371*I371))</f>
        <v>8.9361512968391494</v>
      </c>
      <c r="K371" s="215">
        <f>((E371/H371)+(F371/I371))/2</f>
        <v>365.0742455023352</v>
      </c>
      <c r="L371" s="223">
        <f>E371/360</f>
        <v>7.2444444444444445</v>
      </c>
      <c r="M371" s="250">
        <f>F371/360</f>
        <v>5.4222222222222225</v>
      </c>
      <c r="N371" s="261">
        <f>25.4*L371/H371</f>
        <v>25.627978953884249</v>
      </c>
      <c r="O371" s="250">
        <f>25.4*(L371/H371)*(5/8)</f>
        <v>16.017486846177654</v>
      </c>
      <c r="P371" s="186">
        <f>254/H371</f>
        <v>35.376044568245128</v>
      </c>
      <c r="Q371" s="202">
        <f>(1/5)/0.001353831438675/N371</f>
        <v>5.764359284124283</v>
      </c>
      <c r="R371" s="255">
        <f>(1/8)/0.001353831438675/O371</f>
        <v>5.764359284124283</v>
      </c>
      <c r="S371" s="177">
        <f>(1/5)/0.001353831438675/(254/H371)</f>
        <v>4.175958059165592</v>
      </c>
      <c r="T371" s="231">
        <f>((J371^2/(Q371*(1/5/N371)))+J371)/308.4/2</f>
        <v>2.8924825740746281</v>
      </c>
      <c r="U371" s="207">
        <f>(E371*0.7)/254/2</f>
        <v>3.5937007874015747</v>
      </c>
      <c r="V371" s="177">
        <f>U371*10/14</f>
        <v>2.5669291338582676</v>
      </c>
      <c r="W371" s="177">
        <f>U371/2</f>
        <v>1.7968503937007874</v>
      </c>
      <c r="X371" s="210">
        <f>((SQRT($L371^2*$M371^2)/$N$396)+($Q371/$Q$396))*(100/72.5)</f>
        <v>4.2648060530919256</v>
      </c>
      <c r="Y371" s="186">
        <f>(($Q371/$Q$396)-($T371/$T$396))*(100/2.6125)</f>
        <v>16.358907873767141</v>
      </c>
      <c r="Z371" s="53">
        <f>((SQRT($L371^2*$M371^2)/$N$396)-($T371/$T$396))*(100/63.923)</f>
        <v>3.3655228626213565</v>
      </c>
      <c r="AA371" s="53">
        <f>((SQRT($L371^2*$M371^2)/$N$396)+($Q371/$Q$396)-($T371/$T$396))*(100/64.8571)</f>
        <v>4.3716910223917358</v>
      </c>
      <c r="AB371" s="53">
        <f>((2*SQRT($L371^2*$M371^2)/$N$396)+($Q371/$Q$396)-($T371/$T$396))*(100/136.423)</f>
        <v>3.8434337083666947</v>
      </c>
      <c r="AD371" s="39"/>
    </row>
    <row r="372" spans="2:30" ht="12.75" customHeight="1" x14ac:dyDescent="0.3">
      <c r="B372" s="48" t="s">
        <v>21</v>
      </c>
      <c r="C372" s="56" t="s">
        <v>99</v>
      </c>
      <c r="D372" s="49">
        <v>349</v>
      </c>
      <c r="E372" s="50">
        <v>2592</v>
      </c>
      <c r="F372" s="57">
        <v>1944</v>
      </c>
      <c r="G372" s="53">
        <f>E372*F372/1000000</f>
        <v>5.0388479999999998</v>
      </c>
      <c r="H372" s="52">
        <v>7.18</v>
      </c>
      <c r="I372" s="58">
        <v>5.32</v>
      </c>
      <c r="J372" s="53">
        <f>SQRT((H372*H372)+(I372*I372))</f>
        <v>8.9361512968391494</v>
      </c>
      <c r="K372" s="215">
        <f>((E372/H372)+(F372/I372))/2</f>
        <v>363.20815967495344</v>
      </c>
      <c r="L372" s="223">
        <f>E372/360</f>
        <v>7.2</v>
      </c>
      <c r="M372" s="250">
        <f>F372/360</f>
        <v>5.4</v>
      </c>
      <c r="N372" s="261">
        <f>25.4*L372/H372</f>
        <v>25.470752089136489</v>
      </c>
      <c r="O372" s="250">
        <f>25.4*(L372/H372)*(5/8)</f>
        <v>15.919220055710305</v>
      </c>
      <c r="P372" s="186">
        <f>254/H372</f>
        <v>35.376044568245128</v>
      </c>
      <c r="Q372" s="202">
        <f>(1/5)/0.001353831438675/N372</f>
        <v>5.7999417488411007</v>
      </c>
      <c r="R372" s="255">
        <f>(1/8)/0.001353831438675/O372</f>
        <v>5.7999417488410998</v>
      </c>
      <c r="S372" s="177">
        <f>(1/5)/0.001353831438675/(254/H372)</f>
        <v>4.175958059165592</v>
      </c>
      <c r="T372" s="231">
        <f>((J372^2/(Q372*(1/5/N372)))+J372)/308.4/2</f>
        <v>2.8572780778047817</v>
      </c>
      <c r="U372" s="207">
        <f>(E372*0.7)/254/2</f>
        <v>3.5716535433070864</v>
      </c>
      <c r="V372" s="177">
        <f>U372*10/14</f>
        <v>2.5511811023622046</v>
      </c>
      <c r="W372" s="177">
        <f>U372/2</f>
        <v>1.7858267716535432</v>
      </c>
      <c r="X372" s="210">
        <f>((SQRT($L372^2*$M372^2)/$N$396)+($Q372/$Q$396))*(100/72.5)</f>
        <v>4.2367249674175032</v>
      </c>
      <c r="Y372" s="186">
        <f>(($Q372/$Q$396)-($T372/$T$396))*(100/2.6125)</f>
        <v>16.640085191405593</v>
      </c>
      <c r="Z372" s="53">
        <f>((SQRT($L372^2*$M372^2)/$N$396)-($T372/$T$396))*(100/63.923)</f>
        <v>3.3319550024556239</v>
      </c>
      <c r="AA372" s="53">
        <f>((SQRT($L372^2*$M372^2)/$N$396)+($Q372/$Q$396)-($T372/$T$396))*(100/64.8571)</f>
        <v>4.3451167437511611</v>
      </c>
      <c r="AB372" s="53">
        <f>((2*SQRT($L372^2*$M372^2)/$N$396)+($Q372/$Q$396)-($T372/$T$396))*(100/136.423)</f>
        <v>3.81278171393196</v>
      </c>
      <c r="AD372" s="39"/>
    </row>
    <row r="373" spans="2:30" ht="12.75" customHeight="1" x14ac:dyDescent="0.3">
      <c r="B373" s="48" t="s">
        <v>21</v>
      </c>
      <c r="C373" s="305" t="s">
        <v>22</v>
      </c>
      <c r="D373" s="49">
        <v>606</v>
      </c>
      <c r="E373" s="50">
        <v>2592</v>
      </c>
      <c r="F373" s="57">
        <v>1944</v>
      </c>
      <c r="G373" s="53">
        <f>E373*F373/1000000</f>
        <v>5.0388479999999998</v>
      </c>
      <c r="H373" s="52">
        <v>7.18</v>
      </c>
      <c r="I373" s="58">
        <v>5.32</v>
      </c>
      <c r="J373" s="53">
        <f>SQRT((H373*H373)+(I373*I373))</f>
        <v>8.9361512968391494</v>
      </c>
      <c r="K373" s="215">
        <f>((E373/H373)+(F373/I373))/2</f>
        <v>363.20815967495344</v>
      </c>
      <c r="L373" s="223">
        <f>E373/360</f>
        <v>7.2</v>
      </c>
      <c r="M373" s="250">
        <f>F373/360</f>
        <v>5.4</v>
      </c>
      <c r="N373" s="261">
        <f>25.4*L373/H373</f>
        <v>25.470752089136489</v>
      </c>
      <c r="O373" s="250">
        <f>25.4*(L373/H373)*(5/8)</f>
        <v>15.919220055710305</v>
      </c>
      <c r="P373" s="186">
        <f>254/H373</f>
        <v>35.376044568245128</v>
      </c>
      <c r="Q373" s="202">
        <f>(1/5)/0.001353831438675/N373</f>
        <v>5.7999417488411007</v>
      </c>
      <c r="R373" s="255">
        <f>(1/8)/0.001353831438675/O373</f>
        <v>5.7999417488410998</v>
      </c>
      <c r="S373" s="177">
        <f>(1/5)/0.001353831438675/(254/H373)</f>
        <v>4.175958059165592</v>
      </c>
      <c r="T373" s="231">
        <f>((J373^2/(Q373*(1/5/N373)))+J373)/308.4/2</f>
        <v>2.8572780778047817</v>
      </c>
      <c r="U373" s="207">
        <f>(E373*0.7)/254/2</f>
        <v>3.5716535433070864</v>
      </c>
      <c r="V373" s="177">
        <f>U373*10/14</f>
        <v>2.5511811023622046</v>
      </c>
      <c r="W373" s="177">
        <f>U373/2</f>
        <v>1.7858267716535432</v>
      </c>
      <c r="X373" s="210">
        <f>((SQRT($L373^2*$M373^2)/$N$396)+($Q373/$Q$396))*(100/72.5)</f>
        <v>4.2367249674175032</v>
      </c>
      <c r="Y373" s="186">
        <f>(($Q373/$Q$396)-($T373/$T$396))*(100/2.6125)</f>
        <v>16.640085191405593</v>
      </c>
      <c r="Z373" s="53">
        <f>((SQRT($L373^2*$M373^2)/$N$396)-($T373/$T$396))*(100/63.923)</f>
        <v>3.3319550024556239</v>
      </c>
      <c r="AA373" s="53">
        <f>((SQRT($L373^2*$M373^2)/$N$396)+($Q373/$Q$396)-($T373/$T$396))*(100/64.8571)</f>
        <v>4.3451167437511611</v>
      </c>
      <c r="AB373" s="53">
        <f>((2*SQRT($L373^2*$M373^2)/$N$396)+($Q373/$Q$396)-($T373/$T$396))*(100/136.423)</f>
        <v>3.81278171393196</v>
      </c>
      <c r="AD373" s="39"/>
    </row>
    <row r="374" spans="2:30" ht="12.75" customHeight="1" x14ac:dyDescent="0.3">
      <c r="B374" s="48" t="s">
        <v>21</v>
      </c>
      <c r="C374" s="56" t="s">
        <v>19</v>
      </c>
      <c r="D374" s="49">
        <v>399</v>
      </c>
      <c r="E374" s="50">
        <v>2592</v>
      </c>
      <c r="F374" s="57">
        <v>1944</v>
      </c>
      <c r="G374" s="53">
        <f>E374*F374/1000000</f>
        <v>5.0388479999999998</v>
      </c>
      <c r="H374" s="52">
        <v>7.18</v>
      </c>
      <c r="I374" s="58">
        <v>5.32</v>
      </c>
      <c r="J374" s="53">
        <f>SQRT((H374*H374)+(I374*I374))</f>
        <v>8.9361512968391494</v>
      </c>
      <c r="K374" s="215">
        <f>((E374/H374)+(F374/I374))/2</f>
        <v>363.20815967495344</v>
      </c>
      <c r="L374" s="223">
        <f>E374/360</f>
        <v>7.2</v>
      </c>
      <c r="M374" s="250">
        <f>F374/360</f>
        <v>5.4</v>
      </c>
      <c r="N374" s="261">
        <f>25.4*L374/H374</f>
        <v>25.470752089136489</v>
      </c>
      <c r="O374" s="250">
        <f>25.4*(L374/H374)*(5/8)</f>
        <v>15.919220055710305</v>
      </c>
      <c r="P374" s="186">
        <f>254/H374</f>
        <v>35.376044568245128</v>
      </c>
      <c r="Q374" s="202">
        <f>(1/5)/0.001353831438675/N374</f>
        <v>5.7999417488411007</v>
      </c>
      <c r="R374" s="255">
        <f>(1/8)/0.001353831438675/O374</f>
        <v>5.7999417488410998</v>
      </c>
      <c r="S374" s="177">
        <f>(1/5)/0.001353831438675/(254/H374)</f>
        <v>4.175958059165592</v>
      </c>
      <c r="T374" s="231">
        <f>((J374^2/(Q374*(1/5/N374)))+J374)/308.4/2</f>
        <v>2.8572780778047817</v>
      </c>
      <c r="U374" s="207">
        <f>(E374*0.7)/254/2</f>
        <v>3.5716535433070864</v>
      </c>
      <c r="V374" s="177">
        <f>U374*10/14</f>
        <v>2.5511811023622046</v>
      </c>
      <c r="W374" s="177">
        <f>U374/2</f>
        <v>1.7858267716535432</v>
      </c>
      <c r="X374" s="210">
        <f>((SQRT($L374^2*$M374^2)/$N$396)+($Q374/$Q$396))*(100/72.5)</f>
        <v>4.2367249674175032</v>
      </c>
      <c r="Y374" s="186">
        <f>(($Q374/$Q$396)-($T374/$T$396))*(100/2.6125)</f>
        <v>16.640085191405593</v>
      </c>
      <c r="Z374" s="53">
        <f>((SQRT($L374^2*$M374^2)/$N$396)-($T374/$T$396))*(100/63.923)</f>
        <v>3.3319550024556239</v>
      </c>
      <c r="AA374" s="53">
        <f>((SQRT($L374^2*$M374^2)/$N$396)+($Q374/$Q$396)-($T374/$T$396))*(100/64.8571)</f>
        <v>4.3451167437511611</v>
      </c>
      <c r="AB374" s="53">
        <f>((2*SQRT($L374^2*$M374^2)/$N$396)+($Q374/$Q$396)-($T374/$T$396))*(100/136.423)</f>
        <v>3.81278171393196</v>
      </c>
      <c r="AD374" s="39"/>
    </row>
    <row r="375" spans="2:30" ht="12.75" customHeight="1" x14ac:dyDescent="0.3">
      <c r="B375" s="48" t="s">
        <v>21</v>
      </c>
      <c r="C375" s="56" t="s">
        <v>110</v>
      </c>
      <c r="D375" s="49">
        <v>389</v>
      </c>
      <c r="E375" s="50">
        <v>2592</v>
      </c>
      <c r="F375" s="57">
        <v>1944</v>
      </c>
      <c r="G375" s="53">
        <f>E375*F375/1000000</f>
        <v>5.0388479999999998</v>
      </c>
      <c r="H375" s="52">
        <v>7.18</v>
      </c>
      <c r="I375" s="58">
        <v>5.32</v>
      </c>
      <c r="J375" s="53">
        <f>SQRT((H375*H375)+(I375*I375))</f>
        <v>8.9361512968391494</v>
      </c>
      <c r="K375" s="215">
        <f>((E375/H375)+(F375/I375))/2</f>
        <v>363.20815967495344</v>
      </c>
      <c r="L375" s="223">
        <f>E375/360</f>
        <v>7.2</v>
      </c>
      <c r="M375" s="250">
        <f>F375/360</f>
        <v>5.4</v>
      </c>
      <c r="N375" s="261">
        <f>25.4*L375/H375</f>
        <v>25.470752089136489</v>
      </c>
      <c r="O375" s="250">
        <f>25.4*(L375/H375)*(5/8)</f>
        <v>15.919220055710305</v>
      </c>
      <c r="P375" s="186">
        <f>254/H375</f>
        <v>35.376044568245128</v>
      </c>
      <c r="Q375" s="202">
        <f>(1/5)/0.001353831438675/N375</f>
        <v>5.7999417488411007</v>
      </c>
      <c r="R375" s="255">
        <f>(1/8)/0.001353831438675/O375</f>
        <v>5.7999417488410998</v>
      </c>
      <c r="S375" s="177">
        <f>(1/5)/0.001353831438675/(254/H375)</f>
        <v>4.175958059165592</v>
      </c>
      <c r="T375" s="231">
        <f>((J375^2/(Q375*(1/5/N375)))+J375)/308.4/2</f>
        <v>2.8572780778047817</v>
      </c>
      <c r="U375" s="207">
        <f>(E375*0.7)/254/2</f>
        <v>3.5716535433070864</v>
      </c>
      <c r="V375" s="177">
        <f>U375*10/14</f>
        <v>2.5511811023622046</v>
      </c>
      <c r="W375" s="177">
        <f>U375/2</f>
        <v>1.7858267716535432</v>
      </c>
      <c r="X375" s="210">
        <f>((SQRT($L375^2*$M375^2)/$N$396)+($Q375/$Q$396))*(100/72.5)</f>
        <v>4.2367249674175032</v>
      </c>
      <c r="Y375" s="186">
        <f>(($Q375/$Q$396)-($T375/$T$396))*(100/2.6125)</f>
        <v>16.640085191405593</v>
      </c>
      <c r="Z375" s="53">
        <f>((SQRT($L375^2*$M375^2)/$N$396)-($T375/$T$396))*(100/63.923)</f>
        <v>3.3319550024556239</v>
      </c>
      <c r="AA375" s="53">
        <f>((SQRT($L375^2*$M375^2)/$N$396)+($Q375/$Q$396)-($T375/$T$396))*(100/64.8571)</f>
        <v>4.3451167437511611</v>
      </c>
      <c r="AB375" s="53">
        <f>((2*SQRT($L375^2*$M375^2)/$N$396)+($Q375/$Q$396)-($T375/$T$396))*(100/136.423)</f>
        <v>3.81278171393196</v>
      </c>
      <c r="AD375" s="39"/>
    </row>
    <row r="376" spans="2:30" ht="12.75" customHeight="1" x14ac:dyDescent="0.3">
      <c r="B376" s="48" t="s">
        <v>23</v>
      </c>
      <c r="C376" s="56" t="s">
        <v>24</v>
      </c>
      <c r="D376" s="49">
        <v>557</v>
      </c>
      <c r="E376" s="50">
        <v>2592</v>
      </c>
      <c r="F376" s="57">
        <v>1944</v>
      </c>
      <c r="G376" s="53">
        <f>E376*F376/1000000</f>
        <v>5.0388479999999998</v>
      </c>
      <c r="H376" s="52">
        <v>7.18</v>
      </c>
      <c r="I376" s="58">
        <v>5.32</v>
      </c>
      <c r="J376" s="53">
        <f>SQRT((H376*H376)+(I376*I376))</f>
        <v>8.9361512968391494</v>
      </c>
      <c r="K376" s="215">
        <f>((E376/H376)+(F376/I376))/2</f>
        <v>363.20815967495344</v>
      </c>
      <c r="L376" s="223">
        <f>E376/360</f>
        <v>7.2</v>
      </c>
      <c r="M376" s="250">
        <f>F376/360</f>
        <v>5.4</v>
      </c>
      <c r="N376" s="261">
        <f>25.4*L376/H376</f>
        <v>25.470752089136489</v>
      </c>
      <c r="O376" s="250">
        <f>25.4*(L376/H376)*(5/8)</f>
        <v>15.919220055710305</v>
      </c>
      <c r="P376" s="186">
        <f>254/H376</f>
        <v>35.376044568245128</v>
      </c>
      <c r="Q376" s="202">
        <f>(1/5)/0.001353831438675/N376</f>
        <v>5.7999417488411007</v>
      </c>
      <c r="R376" s="255">
        <f>(1/8)/0.001353831438675/O376</f>
        <v>5.7999417488410998</v>
      </c>
      <c r="S376" s="177">
        <f>(1/5)/0.001353831438675/(254/H376)</f>
        <v>4.175958059165592</v>
      </c>
      <c r="T376" s="231">
        <f>((J376^2/(Q376*(1/5/N376)))+J376)/308.4/2</f>
        <v>2.8572780778047817</v>
      </c>
      <c r="U376" s="207">
        <f>(E376*0.7)/254/2</f>
        <v>3.5716535433070864</v>
      </c>
      <c r="V376" s="177">
        <f>U376*10/14</f>
        <v>2.5511811023622046</v>
      </c>
      <c r="W376" s="177">
        <f>U376/2</f>
        <v>1.7858267716535432</v>
      </c>
      <c r="X376" s="210">
        <f>((SQRT($L376^2*$M376^2)/$N$396)+($Q376/$Q$396))*(100/72.5)</f>
        <v>4.2367249674175032</v>
      </c>
      <c r="Y376" s="186">
        <f>(($Q376/$Q$396)-($T376/$T$396))*(100/2.6125)</f>
        <v>16.640085191405593</v>
      </c>
      <c r="Z376" s="53">
        <f>((SQRT($L376^2*$M376^2)/$N$396)-($T376/$T$396))*(100/63.923)</f>
        <v>3.3319550024556239</v>
      </c>
      <c r="AA376" s="53">
        <f>((SQRT($L376^2*$M376^2)/$N$396)+($Q376/$Q$396)-($T376/$T$396))*(100/64.8571)</f>
        <v>4.3451167437511611</v>
      </c>
      <c r="AB376" s="53">
        <f>((2*SQRT($L376^2*$M376^2)/$N$396)+($Q376/$Q$396)-($T376/$T$396))*(100/136.423)</f>
        <v>3.81278171393196</v>
      </c>
      <c r="AD376" s="39"/>
    </row>
    <row r="377" spans="2:30" ht="12.75" customHeight="1" x14ac:dyDescent="0.3">
      <c r="B377" s="48" t="s">
        <v>23</v>
      </c>
      <c r="C377" s="56" t="s">
        <v>113</v>
      </c>
      <c r="D377" s="49">
        <v>499</v>
      </c>
      <c r="E377" s="50">
        <v>2592</v>
      </c>
      <c r="F377" s="57">
        <v>1944</v>
      </c>
      <c r="G377" s="53">
        <f>E377*F377/1000000</f>
        <v>5.0388479999999998</v>
      </c>
      <c r="H377" s="52">
        <v>7.18</v>
      </c>
      <c r="I377" s="58">
        <v>5.32</v>
      </c>
      <c r="J377" s="53">
        <f>SQRT((H377*H377)+(I377*I377))</f>
        <v>8.9361512968391494</v>
      </c>
      <c r="K377" s="215">
        <f>((E377/H377)+(F377/I377))/2</f>
        <v>363.20815967495344</v>
      </c>
      <c r="L377" s="223">
        <f>E377/360</f>
        <v>7.2</v>
      </c>
      <c r="M377" s="250">
        <f>F377/360</f>
        <v>5.4</v>
      </c>
      <c r="N377" s="261">
        <f>25.4*L377/H377</f>
        <v>25.470752089136489</v>
      </c>
      <c r="O377" s="250">
        <f>25.4*(L377/H377)*(5/8)</f>
        <v>15.919220055710305</v>
      </c>
      <c r="P377" s="186">
        <f>254/H377</f>
        <v>35.376044568245128</v>
      </c>
      <c r="Q377" s="202">
        <f>(1/5)/0.001353831438675/N377</f>
        <v>5.7999417488411007</v>
      </c>
      <c r="R377" s="255">
        <f>(1/8)/0.001353831438675/O377</f>
        <v>5.7999417488410998</v>
      </c>
      <c r="S377" s="177">
        <f>(1/5)/0.001353831438675/(254/H377)</f>
        <v>4.175958059165592</v>
      </c>
      <c r="T377" s="231">
        <f>((J377^2/(Q377*(1/5/N377)))+J377)/308.4/2</f>
        <v>2.8572780778047817</v>
      </c>
      <c r="U377" s="207">
        <f>(E377*0.7)/254/2</f>
        <v>3.5716535433070864</v>
      </c>
      <c r="V377" s="177">
        <f>U377*10/14</f>
        <v>2.5511811023622046</v>
      </c>
      <c r="W377" s="177">
        <f>U377/2</f>
        <v>1.7858267716535432</v>
      </c>
      <c r="X377" s="210">
        <f>((SQRT($L377^2*$M377^2)/$N$396)+($Q377/$Q$396))*(100/72.5)</f>
        <v>4.2367249674175032</v>
      </c>
      <c r="Y377" s="186">
        <f>(($Q377/$Q$396)-($T377/$T$396))*(100/2.6125)</f>
        <v>16.640085191405593</v>
      </c>
      <c r="Z377" s="53">
        <f>((SQRT($L377^2*$M377^2)/$N$396)-($T377/$T$396))*(100/63.923)</f>
        <v>3.3319550024556239</v>
      </c>
      <c r="AA377" s="53">
        <f>((SQRT($L377^2*$M377^2)/$N$396)+($Q377/$Q$396)-($T377/$T$396))*(100/64.8571)</f>
        <v>4.3451167437511611</v>
      </c>
      <c r="AB377" s="53">
        <f>((2*SQRT($L377^2*$M377^2)/$N$396)+($Q377/$Q$396)-($T377/$T$396))*(100/136.423)</f>
        <v>3.81278171393196</v>
      </c>
      <c r="AD377" s="39"/>
    </row>
    <row r="378" spans="2:30" ht="12.75" customHeight="1" x14ac:dyDescent="0.3">
      <c r="B378" s="48" t="s">
        <v>23</v>
      </c>
      <c r="C378" s="56" t="s">
        <v>102</v>
      </c>
      <c r="D378" s="49">
        <v>349</v>
      </c>
      <c r="E378" s="50">
        <v>2592</v>
      </c>
      <c r="F378" s="57">
        <v>1944</v>
      </c>
      <c r="G378" s="53">
        <f>E378*F378/1000000</f>
        <v>5.0388479999999998</v>
      </c>
      <c r="H378" s="52">
        <v>7.18</v>
      </c>
      <c r="I378" s="58">
        <v>5.32</v>
      </c>
      <c r="J378" s="53">
        <f>SQRT((H378*H378)+(I378*I378))</f>
        <v>8.9361512968391494</v>
      </c>
      <c r="K378" s="215">
        <f>((E378/H378)+(F378/I378))/2</f>
        <v>363.20815967495344</v>
      </c>
      <c r="L378" s="223">
        <f>E378/360</f>
        <v>7.2</v>
      </c>
      <c r="M378" s="250">
        <f>F378/360</f>
        <v>5.4</v>
      </c>
      <c r="N378" s="261">
        <f>25.4*L378/H378</f>
        <v>25.470752089136489</v>
      </c>
      <c r="O378" s="250">
        <f>25.4*(L378/H378)*(5/8)</f>
        <v>15.919220055710305</v>
      </c>
      <c r="P378" s="186">
        <f>254/H378</f>
        <v>35.376044568245128</v>
      </c>
      <c r="Q378" s="202">
        <f>(1/5)/0.001353831438675/N378</f>
        <v>5.7999417488411007</v>
      </c>
      <c r="R378" s="255">
        <f>(1/8)/0.001353831438675/O378</f>
        <v>5.7999417488410998</v>
      </c>
      <c r="S378" s="177">
        <f>(1/5)/0.001353831438675/(254/H378)</f>
        <v>4.175958059165592</v>
      </c>
      <c r="T378" s="231">
        <f>((J378^2/(Q378*(1/5/N378)))+J378)/308.4/2</f>
        <v>2.8572780778047817</v>
      </c>
      <c r="U378" s="207">
        <f>(E378*0.7)/254/2</f>
        <v>3.5716535433070864</v>
      </c>
      <c r="V378" s="177">
        <f>U378*10/14</f>
        <v>2.5511811023622046</v>
      </c>
      <c r="W378" s="177">
        <f>U378/2</f>
        <v>1.7858267716535432</v>
      </c>
      <c r="X378" s="210">
        <f>((SQRT($L378^2*$M378^2)/$N$396)+($Q378/$Q$396))*(100/72.5)</f>
        <v>4.2367249674175032</v>
      </c>
      <c r="Y378" s="186">
        <f>(($Q378/$Q$396)-($T378/$T$396))*(100/2.6125)</f>
        <v>16.640085191405593</v>
      </c>
      <c r="Z378" s="53">
        <f>((SQRT($L378^2*$M378^2)/$N$396)-($T378/$T$396))*(100/63.923)</f>
        <v>3.3319550024556239</v>
      </c>
      <c r="AA378" s="53">
        <f>((SQRT($L378^2*$M378^2)/$N$396)+($Q378/$Q$396)-($T378/$T$396))*(100/64.8571)</f>
        <v>4.3451167437511611</v>
      </c>
      <c r="AB378" s="53">
        <f>((2*SQRT($L378^2*$M378^2)/$N$396)+($Q378/$Q$396)-($T378/$T$396))*(100/136.423)</f>
        <v>3.81278171393196</v>
      </c>
      <c r="AD378" s="39"/>
    </row>
    <row r="379" spans="2:30" ht="12.75" customHeight="1" x14ac:dyDescent="0.3">
      <c r="B379" s="60" t="s">
        <v>45</v>
      </c>
      <c r="C379" s="56" t="s">
        <v>47</v>
      </c>
      <c r="D379" s="49">
        <v>774</v>
      </c>
      <c r="E379" s="50">
        <v>2560</v>
      </c>
      <c r="F379" s="57">
        <v>1920</v>
      </c>
      <c r="G379" s="53">
        <f>E379*F379/1000000</f>
        <v>4.9151999999999996</v>
      </c>
      <c r="H379" s="52">
        <v>7.18</v>
      </c>
      <c r="I379" s="58">
        <v>5.32</v>
      </c>
      <c r="J379" s="53">
        <f>SQRT((H379*H379)+(I379*I379))</f>
        <v>8.9361512968391494</v>
      </c>
      <c r="K379" s="215">
        <f>((E379/H379)+(F379/I379))/2</f>
        <v>358.72410832094164</v>
      </c>
      <c r="L379" s="223">
        <f>E379/360</f>
        <v>7.1111111111111107</v>
      </c>
      <c r="M379" s="250">
        <f>F379/360</f>
        <v>5.333333333333333</v>
      </c>
      <c r="N379" s="261">
        <f>25.4*L379/H379</f>
        <v>25.156298359640978</v>
      </c>
      <c r="O379" s="250">
        <f>25.4*(L379/H379)*(5/8)</f>
        <v>15.722686474775609</v>
      </c>
      <c r="P379" s="186">
        <f>254/H379</f>
        <v>35.376044568245128</v>
      </c>
      <c r="Q379" s="202">
        <f>(1/5)/0.001353831438675/N379</f>
        <v>5.872441020701614</v>
      </c>
      <c r="R379" s="255">
        <f>(1/8)/0.001353831438675/O379</f>
        <v>5.8724410207016149</v>
      </c>
      <c r="S379" s="177">
        <f>(1/5)/0.001353831438675/(254/H379)</f>
        <v>4.175958059165592</v>
      </c>
      <c r="T379" s="231">
        <f>((J379^2/(Q379*(1/5/N379)))+J379)/308.4/2</f>
        <v>2.7875190144269952</v>
      </c>
      <c r="U379" s="207">
        <f>(E379*0.7)/254/2</f>
        <v>3.5275590551181102</v>
      </c>
      <c r="V379" s="177">
        <f>U379*10/14</f>
        <v>2.5196850393700787</v>
      </c>
      <c r="W379" s="177">
        <f>U379/2</f>
        <v>1.7637795275590551</v>
      </c>
      <c r="X379" s="210">
        <f>((SQRT($L379^2*$M379^2)/$N$396)+($Q379/$Q$396))*(100/72.5)</f>
        <v>4.1679207044229685</v>
      </c>
      <c r="Y379" s="186">
        <f>(($Q379/$Q$396)-($T379/$T$396))*(100/2.6125)</f>
        <v>17.206293266732484</v>
      </c>
      <c r="Z379" s="53">
        <f>((SQRT($L379^2*$M379^2)/$N$396)-($T379/$T$396))*(100/63.923)</f>
        <v>3.2501430058535949</v>
      </c>
      <c r="AA379" s="53">
        <f>((SQRT($L379^2*$M379^2)/$N$396)+($Q379/$Q$396)-($T379/$T$396))*(100/64.8571)</f>
        <v>4.2777474138774556</v>
      </c>
      <c r="AB379" s="53">
        <f>((2*SQRT($L379^2*$M379^2)/$N$396)+($Q379/$Q$396)-($T379/$T$396))*(100/136.423)</f>
        <v>3.7378824863391396</v>
      </c>
      <c r="AD379" s="39"/>
    </row>
    <row r="380" spans="2:30" ht="12.75" customHeight="1" x14ac:dyDescent="0.3">
      <c r="B380" s="48" t="s">
        <v>21</v>
      </c>
      <c r="C380" s="56" t="s">
        <v>108</v>
      </c>
      <c r="D380" s="49">
        <v>499</v>
      </c>
      <c r="E380" s="50">
        <v>2592</v>
      </c>
      <c r="F380" s="57">
        <v>1944</v>
      </c>
      <c r="G380" s="53">
        <f>E380*F380/1000000</f>
        <v>5.0388479999999998</v>
      </c>
      <c r="H380" s="52">
        <v>5.76</v>
      </c>
      <c r="I380" s="58">
        <v>4.29</v>
      </c>
      <c r="J380" s="53">
        <f>SQRT((H380*H380)+(I380*I380))</f>
        <v>7.1820401001386784</v>
      </c>
      <c r="K380" s="215">
        <f>((E380/H380)+(F380/I380))/2</f>
        <v>451.57342657342656</v>
      </c>
      <c r="L380" s="223">
        <f>E380/360</f>
        <v>7.2</v>
      </c>
      <c r="M380" s="250">
        <f>F380/360</f>
        <v>5.4</v>
      </c>
      <c r="N380" s="261">
        <f>25.4*L380/H380</f>
        <v>31.75</v>
      </c>
      <c r="O380" s="250">
        <f>25.4*(L380/H380)*(5/8)</f>
        <v>19.84375</v>
      </c>
      <c r="P380" s="186">
        <f>254/H380</f>
        <v>44.097222222222221</v>
      </c>
      <c r="Q380" s="202">
        <f>(1/5)/0.001353831438675/N380</f>
        <v>4.6528780603516351</v>
      </c>
      <c r="R380" s="255">
        <f>(1/8)/0.001353831438675/O380</f>
        <v>4.6528780603516342</v>
      </c>
      <c r="S380" s="177">
        <f>(1/5)/0.001353831438675/(254/H380)</f>
        <v>3.3500722034531774</v>
      </c>
      <c r="T380" s="231">
        <f>((J380^2/(Q380*(1/5/N380)))+J380)/308.4/2</f>
        <v>2.8649171813884249</v>
      </c>
      <c r="U380" s="207">
        <f>(E380*0.7)/254/2</f>
        <v>3.5716535433070864</v>
      </c>
      <c r="V380" s="177">
        <f>U380*10/14</f>
        <v>2.5511811023622046</v>
      </c>
      <c r="W380" s="177">
        <f>U380/2</f>
        <v>1.7858267716535432</v>
      </c>
      <c r="X380" s="210">
        <f>((SQRT($L380^2*$M380^2)/$N$396)+($Q380/$Q$396))*(100/72.5)</f>
        <v>4.0489835047614182</v>
      </c>
      <c r="Y380" s="186">
        <f>(($Q380/$Q$396)-($T380/$T$396))*(100/2.6125)</f>
        <v>11.404091638007174</v>
      </c>
      <c r="Z380" s="53">
        <f>((SQRT($L380^2*$M380^2)/$N$396)-($T380/$T$396))*(100/63.923)</f>
        <v>3.3308947093578789</v>
      </c>
      <c r="AA380" s="53">
        <f>((SQRT($L380^2*$M380^2)/$N$396)+($Q380/$Q$396)-($T380/$T$396))*(100/64.8571)</f>
        <v>4.1342064015025359</v>
      </c>
      <c r="AB380" s="53">
        <f>((2*SQRT($L380^2*$M380^2)/$N$396)+($Q380/$Q$396)-($T380/$T$396))*(100/136.423)</f>
        <v>3.7125124546556405</v>
      </c>
      <c r="AD380" s="39"/>
    </row>
    <row r="381" spans="2:30" ht="12.75" customHeight="1" x14ac:dyDescent="0.3">
      <c r="B381" s="48" t="s">
        <v>23</v>
      </c>
      <c r="C381" s="305" t="s">
        <v>143</v>
      </c>
      <c r="D381" s="49">
        <v>349</v>
      </c>
      <c r="E381" s="50">
        <v>2592</v>
      </c>
      <c r="F381" s="57">
        <v>1944</v>
      </c>
      <c r="G381" s="53">
        <f>E381*F381/1000000</f>
        <v>5.0388479999999998</v>
      </c>
      <c r="H381" s="52">
        <v>5.76</v>
      </c>
      <c r="I381" s="58">
        <v>4.29</v>
      </c>
      <c r="J381" s="53">
        <f>SQRT((H381*H381)+(I381*I381))</f>
        <v>7.1820401001386784</v>
      </c>
      <c r="K381" s="215">
        <f>((E381/H381)+(F381/I381))/2</f>
        <v>451.57342657342656</v>
      </c>
      <c r="L381" s="223">
        <f>E381/360</f>
        <v>7.2</v>
      </c>
      <c r="M381" s="250">
        <f>F381/360</f>
        <v>5.4</v>
      </c>
      <c r="N381" s="261">
        <f>25.4*L381/H381</f>
        <v>31.75</v>
      </c>
      <c r="O381" s="250">
        <f>25.4*(L381/H381)*(5/8)</f>
        <v>19.84375</v>
      </c>
      <c r="P381" s="186">
        <f>254/H381</f>
        <v>44.097222222222221</v>
      </c>
      <c r="Q381" s="202">
        <f>(1/5)/0.001353831438675/N381</f>
        <v>4.6528780603516351</v>
      </c>
      <c r="R381" s="255">
        <f>(1/8)/0.001353831438675/O381</f>
        <v>4.6528780603516342</v>
      </c>
      <c r="S381" s="177">
        <f>(1/5)/0.001353831438675/(254/H381)</f>
        <v>3.3500722034531774</v>
      </c>
      <c r="T381" s="231">
        <f>((J381^2/(Q381*(1/5/N381)))+J381)/308.4/2</f>
        <v>2.8649171813884249</v>
      </c>
      <c r="U381" s="207">
        <f>(E381*0.7)/254/2</f>
        <v>3.5716535433070864</v>
      </c>
      <c r="V381" s="177">
        <f>U381*10/14</f>
        <v>2.5511811023622046</v>
      </c>
      <c r="W381" s="177">
        <f>U381/2</f>
        <v>1.7858267716535432</v>
      </c>
      <c r="X381" s="210">
        <f>((SQRT($L381^2*$M381^2)/$N$396)+($Q381/$Q$396))*(100/72.5)</f>
        <v>4.0489835047614182</v>
      </c>
      <c r="Y381" s="186">
        <f>(($Q381/$Q$396)-($T381/$T$396))*(100/2.6125)</f>
        <v>11.404091638007174</v>
      </c>
      <c r="Z381" s="53">
        <f>((SQRT($L381^2*$M381^2)/$N$396)-($T381/$T$396))*(100/63.923)</f>
        <v>3.3308947093578789</v>
      </c>
      <c r="AA381" s="53">
        <f>((SQRT($L381^2*$M381^2)/$N$396)+($Q381/$Q$396)-($T381/$T$396))*(100/64.8571)</f>
        <v>4.1342064015025359</v>
      </c>
      <c r="AB381" s="53">
        <f>((2*SQRT($L381^2*$M381^2)/$N$396)+($Q381/$Q$396)-($T381/$T$396))*(100/136.423)</f>
        <v>3.7125124546556405</v>
      </c>
      <c r="AD381" s="39"/>
    </row>
    <row r="382" spans="2:30" ht="12.75" customHeight="1" x14ac:dyDescent="0.3">
      <c r="B382" s="48" t="s">
        <v>80</v>
      </c>
      <c r="C382" s="56" t="s">
        <v>131</v>
      </c>
      <c r="D382" s="49">
        <v>299</v>
      </c>
      <c r="E382" s="50">
        <v>2560</v>
      </c>
      <c r="F382" s="57">
        <v>1920</v>
      </c>
      <c r="G382" s="53">
        <f>E382*F382/1000000</f>
        <v>4.9151999999999996</v>
      </c>
      <c r="H382" s="52">
        <v>5.76</v>
      </c>
      <c r="I382" s="58">
        <v>4.29</v>
      </c>
      <c r="J382" s="53">
        <f>SQRT((H382*H382)+(I382*I382))</f>
        <v>7.1820401001386784</v>
      </c>
      <c r="K382" s="215">
        <f>((E382/H382)+(F382/I382))/2</f>
        <v>445.99844599844602</v>
      </c>
      <c r="L382" s="223">
        <f>E382/360</f>
        <v>7.1111111111111107</v>
      </c>
      <c r="M382" s="250">
        <f>F382/360</f>
        <v>5.333333333333333</v>
      </c>
      <c r="N382" s="261">
        <f>25.4*L382/H382</f>
        <v>31.358024691358022</v>
      </c>
      <c r="O382" s="250">
        <f>25.4*(L382/H382)*(5/8)</f>
        <v>19.598765432098762</v>
      </c>
      <c r="P382" s="186">
        <f>254/H382</f>
        <v>44.097222222222221</v>
      </c>
      <c r="Q382" s="202">
        <f>(1/5)/0.001353831438675/N382</f>
        <v>4.7110390361060306</v>
      </c>
      <c r="R382" s="255">
        <f>(1/8)/0.001353831438675/O382</f>
        <v>4.7110390361060306</v>
      </c>
      <c r="S382" s="177">
        <f>(1/5)/0.001353831438675/(254/H382)</f>
        <v>3.3500722034531774</v>
      </c>
      <c r="T382" s="231">
        <f>((J382^2/(Q382*(1/5/N382)))+J382)/308.4/2</f>
        <v>2.7949008764428243</v>
      </c>
      <c r="U382" s="207">
        <f>(E382*0.7)/254/2</f>
        <v>3.5275590551181102</v>
      </c>
      <c r="V382" s="177">
        <f>U382*10/14</f>
        <v>2.5196850393700787</v>
      </c>
      <c r="W382" s="177">
        <f>U382/2</f>
        <v>1.7637795275590551</v>
      </c>
      <c r="X382" s="210">
        <f>((SQRT($L382^2*$M382^2)/$N$396)+($Q382/$Q$396))*(100/72.5)</f>
        <v>3.9778324734836823</v>
      </c>
      <c r="Y382" s="186">
        <f>(($Q382/$Q$396)-($T382/$T$396))*(100/2.6125)</f>
        <v>11.906047712300484</v>
      </c>
      <c r="Z382" s="53">
        <f>((SQRT($L382^2*$M382^2)/$N$396)-($T382/$T$396))*(100/63.923)</f>
        <v>3.2491184173978689</v>
      </c>
      <c r="AA382" s="53">
        <f>((SQRT($L382^2*$M382^2)/$N$396)+($Q382/$Q$396)-($T382/$T$396))*(100/64.8571)</f>
        <v>4.0642489455377735</v>
      </c>
      <c r="AB382" s="53">
        <f>((2*SQRT($L382^2*$M382^2)/$N$396)+($Q382/$Q$396)-($T382/$T$396))*(100/136.423)</f>
        <v>3.6363828014549666</v>
      </c>
      <c r="AD382" s="39"/>
    </row>
    <row r="383" spans="2:30" ht="12.75" customHeight="1" x14ac:dyDescent="0.3">
      <c r="B383" s="48" t="s">
        <v>30</v>
      </c>
      <c r="C383" s="56" t="s">
        <v>173</v>
      </c>
      <c r="D383" s="49">
        <v>499</v>
      </c>
      <c r="E383" s="50">
        <v>2560</v>
      </c>
      <c r="F383" s="57">
        <v>1920</v>
      </c>
      <c r="G383" s="53">
        <f>E383*F383/1000000</f>
        <v>4.9151999999999996</v>
      </c>
      <c r="H383" s="52">
        <v>5.76</v>
      </c>
      <c r="I383" s="58">
        <v>4.29</v>
      </c>
      <c r="J383" s="53">
        <f>SQRT((H383*H383)+(I383*I383))</f>
        <v>7.1820401001386784</v>
      </c>
      <c r="K383" s="215">
        <f>((E383/H383)+(F383/I383))/2</f>
        <v>445.99844599844602</v>
      </c>
      <c r="L383" s="223">
        <f>E383/360</f>
        <v>7.1111111111111107</v>
      </c>
      <c r="M383" s="250">
        <f>F383/360</f>
        <v>5.333333333333333</v>
      </c>
      <c r="N383" s="261">
        <f>25.4*L383/H383</f>
        <v>31.358024691358022</v>
      </c>
      <c r="O383" s="250">
        <f>25.4*(L383/H383)*(5/8)</f>
        <v>19.598765432098762</v>
      </c>
      <c r="P383" s="186">
        <f>254/H383</f>
        <v>44.097222222222221</v>
      </c>
      <c r="Q383" s="202">
        <f>(1/5)/0.001353831438675/N383</f>
        <v>4.7110390361060306</v>
      </c>
      <c r="R383" s="255">
        <f>(1/8)/0.001353831438675/O383</f>
        <v>4.7110390361060306</v>
      </c>
      <c r="S383" s="177">
        <f>(1/5)/0.001353831438675/(254/H383)</f>
        <v>3.3500722034531774</v>
      </c>
      <c r="T383" s="231">
        <f>((J383^2/(Q383*(1/5/N383)))+J383)/308.4/2</f>
        <v>2.7949008764428243</v>
      </c>
      <c r="U383" s="207">
        <f>(E383*0.7)/254/2</f>
        <v>3.5275590551181102</v>
      </c>
      <c r="V383" s="177">
        <f>U383*10/14</f>
        <v>2.5196850393700787</v>
      </c>
      <c r="W383" s="177">
        <f>U383/2</f>
        <v>1.7637795275590551</v>
      </c>
      <c r="X383" s="210">
        <f>((SQRT($L383^2*$M383^2)/$N$396)+($Q383/$Q$396))*(100/72.5)</f>
        <v>3.9778324734836823</v>
      </c>
      <c r="Y383" s="186">
        <f>(($Q383/$Q$396)-($T383/$T$396))*(100/2.6125)</f>
        <v>11.906047712300484</v>
      </c>
      <c r="Z383" s="53">
        <f>((SQRT($L383^2*$M383^2)/$N$396)-($T383/$T$396))*(100/63.923)</f>
        <v>3.2491184173978689</v>
      </c>
      <c r="AA383" s="53">
        <f>((SQRT($L383^2*$M383^2)/$N$396)+($Q383/$Q$396)-($T383/$T$396))*(100/64.8571)</f>
        <v>4.0642489455377735</v>
      </c>
      <c r="AB383" s="53">
        <f>((2*SQRT($L383^2*$M383^2)/$N$396)+($Q383/$Q$396)-($T383/$T$396))*(100/136.423)</f>
        <v>3.6363828014549666</v>
      </c>
      <c r="AD383" s="39"/>
    </row>
    <row r="384" spans="2:30" ht="12.75" customHeight="1" x14ac:dyDescent="0.3">
      <c r="B384" s="48" t="s">
        <v>30</v>
      </c>
      <c r="C384" s="56" t="s">
        <v>137</v>
      </c>
      <c r="D384" s="49">
        <v>300</v>
      </c>
      <c r="E384" s="50">
        <v>2560</v>
      </c>
      <c r="F384" s="57">
        <v>1920</v>
      </c>
      <c r="G384" s="53">
        <f>E384*F384/1000000</f>
        <v>4.9151999999999996</v>
      </c>
      <c r="H384" s="52">
        <v>5.76</v>
      </c>
      <c r="I384" s="58">
        <v>4.29</v>
      </c>
      <c r="J384" s="53">
        <f>SQRT((H384*H384)+(I384*I384))</f>
        <v>7.1820401001386784</v>
      </c>
      <c r="K384" s="215">
        <f>((E384/H384)+(F384/I384))/2</f>
        <v>445.99844599844602</v>
      </c>
      <c r="L384" s="223">
        <f>E384/360</f>
        <v>7.1111111111111107</v>
      </c>
      <c r="M384" s="250">
        <f>F384/360</f>
        <v>5.333333333333333</v>
      </c>
      <c r="N384" s="261">
        <f>25.4*L384/H384</f>
        <v>31.358024691358022</v>
      </c>
      <c r="O384" s="250">
        <f>25.4*(L384/H384)*(5/8)</f>
        <v>19.598765432098762</v>
      </c>
      <c r="P384" s="186">
        <f>254/H384</f>
        <v>44.097222222222221</v>
      </c>
      <c r="Q384" s="202">
        <f>(1/5)/0.001353831438675/N384</f>
        <v>4.7110390361060306</v>
      </c>
      <c r="R384" s="255">
        <f>(1/8)/0.001353831438675/O384</f>
        <v>4.7110390361060306</v>
      </c>
      <c r="S384" s="177">
        <f>(1/5)/0.001353831438675/(254/H384)</f>
        <v>3.3500722034531774</v>
      </c>
      <c r="T384" s="231">
        <f>((J384^2/(Q384*(1/5/N384)))+J384)/308.4/2</f>
        <v>2.7949008764428243</v>
      </c>
      <c r="U384" s="207">
        <f>(E384*0.7)/254/2</f>
        <v>3.5275590551181102</v>
      </c>
      <c r="V384" s="177">
        <f>U384*10/14</f>
        <v>2.5196850393700787</v>
      </c>
      <c r="W384" s="177">
        <f>U384/2</f>
        <v>1.7637795275590551</v>
      </c>
      <c r="X384" s="210">
        <f>((SQRT($L384^2*$M384^2)/$N$396)+($Q384/$Q$396))*(100/72.5)</f>
        <v>3.9778324734836823</v>
      </c>
      <c r="Y384" s="186">
        <f>(($Q384/$Q$396)-($T384/$T$396))*(100/2.6125)</f>
        <v>11.906047712300484</v>
      </c>
      <c r="Z384" s="53">
        <f>((SQRT($L384^2*$M384^2)/$N$396)-($T384/$T$396))*(100/63.923)</f>
        <v>3.2491184173978689</v>
      </c>
      <c r="AA384" s="53">
        <f>((SQRT($L384^2*$M384^2)/$N$396)+($Q384/$Q$396)-($T384/$T$396))*(100/64.8571)</f>
        <v>4.0642489455377735</v>
      </c>
      <c r="AB384" s="53">
        <f>((2*SQRT($L384^2*$M384^2)/$N$396)+($Q384/$Q$396)-($T384/$T$396))*(100/136.423)</f>
        <v>3.6363828014549666</v>
      </c>
      <c r="AD384" s="39"/>
    </row>
    <row r="385" spans="2:31" ht="12.75" customHeight="1" x14ac:dyDescent="0.3">
      <c r="B385" s="48" t="s">
        <v>21</v>
      </c>
      <c r="C385" s="56" t="s">
        <v>185</v>
      </c>
      <c r="D385" s="49">
        <v>199</v>
      </c>
      <c r="E385" s="50">
        <v>2592</v>
      </c>
      <c r="F385" s="57">
        <v>1944</v>
      </c>
      <c r="G385" s="53">
        <f>E385*F385/1000000</f>
        <v>5.0388479999999998</v>
      </c>
      <c r="H385" s="52">
        <v>4.8</v>
      </c>
      <c r="I385" s="58">
        <v>3.6</v>
      </c>
      <c r="J385" s="53">
        <f>SQRT((H385*H385)+(I385*I385))</f>
        <v>6</v>
      </c>
      <c r="K385" s="215">
        <f>((E385/H385)+(F385/I385))/2</f>
        <v>540</v>
      </c>
      <c r="L385" s="223">
        <f>E385/360</f>
        <v>7.2</v>
      </c>
      <c r="M385" s="250">
        <f>F385/360</f>
        <v>5.4</v>
      </c>
      <c r="N385" s="261">
        <f>25.4*L385/H385</f>
        <v>38.1</v>
      </c>
      <c r="O385" s="250">
        <f>25.4*(L385/H385)*(5/8)</f>
        <v>23.812499999999996</v>
      </c>
      <c r="P385" s="186">
        <f>254/H385</f>
        <v>52.916666666666671</v>
      </c>
      <c r="Q385" s="202">
        <f>(1/5)/0.001353831438675/N385</f>
        <v>3.8773983836263621</v>
      </c>
      <c r="R385" s="255">
        <f>(1/8)/0.001353831438675/O385</f>
        <v>3.8773983836263626</v>
      </c>
      <c r="S385" s="177">
        <f>(1/5)/0.001353831438675/(254/H385)</f>
        <v>2.7917268362109806</v>
      </c>
      <c r="T385" s="231">
        <f>((J385^2/(Q385*(1/5/N385)))+J385)/308.4/2</f>
        <v>2.8772887957612112</v>
      </c>
      <c r="U385" s="207">
        <f>(E385*0.7)/254/2</f>
        <v>3.5716535433070864</v>
      </c>
      <c r="V385" s="177">
        <f>U385*10/14</f>
        <v>2.5511811023622046</v>
      </c>
      <c r="W385" s="177">
        <f>U385/2</f>
        <v>1.7858267716535432</v>
      </c>
      <c r="X385" s="210">
        <f>((SQRT($L385^2*$M385^2)/$N$396)+($Q385/$Q$396))*(100/72.5)</f>
        <v>3.9220596990220922</v>
      </c>
      <c r="Y385" s="186">
        <f>(($Q385/$Q$396)-($T385/$T$396))*(100/2.6125)</f>
        <v>7.8397885876574565</v>
      </c>
      <c r="Z385" s="53">
        <f>((SQRT($L385^2*$M385^2)/$N$396)-($T385/$T$396))*(100/63.923)</f>
        <v>3.329177552732915</v>
      </c>
      <c r="AA385" s="53">
        <f>((SQRT($L385^2*$M385^2)/$N$396)+($Q385/$Q$396)-($T385/$T$396))*(100/64.8571)</f>
        <v>3.9906331964249318</v>
      </c>
      <c r="AB385" s="53">
        <f>((2*SQRT($L385^2*$M385^2)/$N$396)+($Q385/$Q$396)-($T385/$T$396))*(100/136.423)</f>
        <v>3.644256062998525</v>
      </c>
      <c r="AD385" s="39"/>
    </row>
    <row r="386" spans="2:31" ht="12.75" customHeight="1" x14ac:dyDescent="0.3">
      <c r="B386" s="48" t="s">
        <v>30</v>
      </c>
      <c r="C386" s="56" t="s">
        <v>318</v>
      </c>
      <c r="D386" s="49">
        <v>600</v>
      </c>
      <c r="E386" s="50">
        <v>2304</v>
      </c>
      <c r="F386" s="57">
        <v>1728</v>
      </c>
      <c r="G386" s="53">
        <f>E386*F386/1000000</f>
        <v>3.981312</v>
      </c>
      <c r="H386" s="52">
        <v>7.18</v>
      </c>
      <c r="I386" s="58">
        <v>5.32</v>
      </c>
      <c r="J386" s="53">
        <f>SQRT((H386*H386)+(I386*I386))</f>
        <v>8.9361512968391494</v>
      </c>
      <c r="K386" s="215">
        <f>((E386/H386)+(F386/I386))/2</f>
        <v>322.85169748884744</v>
      </c>
      <c r="L386" s="223">
        <f>E386/360</f>
        <v>6.4</v>
      </c>
      <c r="M386" s="250">
        <f>F386/360</f>
        <v>4.8</v>
      </c>
      <c r="N386" s="261">
        <f>25.4*L386/H386</f>
        <v>22.640668523676883</v>
      </c>
      <c r="O386" s="250">
        <f>25.4*(L386/H386)*(5/8)</f>
        <v>14.15041782729805</v>
      </c>
      <c r="P386" s="186">
        <f>254/H386</f>
        <v>35.376044568245128</v>
      </c>
      <c r="Q386" s="202">
        <f>(1/5)/0.001353831438675/N386</f>
        <v>6.5249344674462373</v>
      </c>
      <c r="R386" s="255">
        <f>(1/8)/0.001353831438675/O386</f>
        <v>6.5249344674462373</v>
      </c>
      <c r="S386" s="177">
        <f>(1/5)/0.001353831438675/(254/H386)</f>
        <v>4.175958059165592</v>
      </c>
      <c r="T386" s="231">
        <f>((J386^2/(Q386*(1/5/N386)))+J386)/308.4/2</f>
        <v>2.2606431071761381</v>
      </c>
      <c r="U386" s="207">
        <f>(E386*0.7)/254/2</f>
        <v>3.1748031496062992</v>
      </c>
      <c r="V386" s="177">
        <f>U386*10/14</f>
        <v>2.2677165354330708</v>
      </c>
      <c r="W386" s="177">
        <f>U386/2</f>
        <v>1.5874015748031496</v>
      </c>
      <c r="X386" s="210">
        <f>((SQRT($L386^2*$M386^2)/$N$396)+($Q386/$Q$396))*(100/72.5)</f>
        <v>3.6654288206585388</v>
      </c>
      <c r="Y386" s="186">
        <f>(($Q386/$Q$396)-($T386/$T$396))*(100/2.6125)</f>
        <v>21.959307326125188</v>
      </c>
      <c r="Z386" s="53">
        <f>((SQRT($L386^2*$M386^2)/$N$396)-($T386/$T$396))*(100/63.923)</f>
        <v>2.6322337644370228</v>
      </c>
      <c r="AA386" s="53">
        <f>((SQRT($L386^2*$M386^2)/$N$396)+($Q386/$Q$396)-($T386/$T$396))*(100/64.8571)</f>
        <v>3.788116943336612</v>
      </c>
      <c r="AB386" s="53">
        <f>((2*SQRT($L386^2*$M386^2)/$N$396)+($Q386/$Q$396)-($T386/$T$396))*(100/136.423)</f>
        <v>3.181310104761307</v>
      </c>
      <c r="AD386" s="39"/>
    </row>
    <row r="387" spans="2:31" ht="12.75" customHeight="1" x14ac:dyDescent="0.3">
      <c r="B387" s="48" t="s">
        <v>21</v>
      </c>
      <c r="C387" s="56" t="s">
        <v>28</v>
      </c>
      <c r="D387" s="49">
        <v>429</v>
      </c>
      <c r="E387" s="50">
        <v>2272</v>
      </c>
      <c r="F387" s="57">
        <v>1704</v>
      </c>
      <c r="G387" s="53">
        <f>E387*F387/1000000</f>
        <v>3.8714879999999998</v>
      </c>
      <c r="H387" s="52">
        <v>7.18</v>
      </c>
      <c r="I387" s="58">
        <v>5.32</v>
      </c>
      <c r="J387" s="53">
        <f>SQRT((H387*H387)+(I387*I387))</f>
        <v>8.9361512968391494</v>
      </c>
      <c r="K387" s="215">
        <f>((E387/H387)+(F387/I387))/2</f>
        <v>318.3676461348357</v>
      </c>
      <c r="L387" s="223">
        <f>E387/360</f>
        <v>6.3111111111111109</v>
      </c>
      <c r="M387" s="250">
        <f>F387/360</f>
        <v>4.7333333333333334</v>
      </c>
      <c r="N387" s="261">
        <f>25.4*L387/H387</f>
        <v>22.326214794181368</v>
      </c>
      <c r="O387" s="250">
        <f>25.4*(L387/H387)*(5/8)</f>
        <v>13.953884246363353</v>
      </c>
      <c r="P387" s="186">
        <f>254/H387</f>
        <v>35.376044568245128</v>
      </c>
      <c r="Q387" s="202">
        <f>(1/5)/0.001353831438675/N387</f>
        <v>6.6168349529032273</v>
      </c>
      <c r="R387" s="255">
        <f>(1/8)/0.001353831438675/O387</f>
        <v>6.6168349529032273</v>
      </c>
      <c r="S387" s="177">
        <f>(1/5)/0.001353831438675/(254/H387)</f>
        <v>4.175958059165592</v>
      </c>
      <c r="T387" s="231">
        <f>((J387^2/(Q387*(1/5/N387)))+J387)/308.4/2</f>
        <v>2.1986831937412092</v>
      </c>
      <c r="U387" s="207">
        <f>(E387*0.7)/254/2</f>
        <v>3.1307086614173225</v>
      </c>
      <c r="V387" s="177">
        <f>U387*10/14</f>
        <v>2.2362204724409449</v>
      </c>
      <c r="W387" s="177">
        <f>U387/2</f>
        <v>1.5653543307086613</v>
      </c>
      <c r="X387" s="210">
        <f>((SQRT($L387^2*$M387^2)/$N$396)+($Q387/$Q$396))*(100/72.5)</f>
        <v>3.6088190221083325</v>
      </c>
      <c r="Y387" s="186">
        <f>(($Q387/$Q$396)-($T387/$T$396))*(100/2.6125)</f>
        <v>22.587150251287284</v>
      </c>
      <c r="Z387" s="53">
        <f>((SQRT($L387^2*$M387^2)/$N$396)-($T387/$T$396))*(100/63.923)</f>
        <v>2.559568450684909</v>
      </c>
      <c r="AA387" s="53">
        <f>((SQRT($L387^2*$M387^2)/$N$396)+($Q387/$Q$396)-($T387/$T$396))*(100/64.8571)</f>
        <v>3.7333121833035512</v>
      </c>
      <c r="AB387" s="53">
        <f>((2*SQRT($L387^2*$M387^2)/$N$396)+($Q387/$Q$396)-($T387/$T$396))*(100/136.423)</f>
        <v>3.1171772587905666</v>
      </c>
      <c r="AD387" s="39"/>
    </row>
    <row r="388" spans="2:31" ht="12.75" customHeight="1" x14ac:dyDescent="0.3">
      <c r="B388" s="48" t="s">
        <v>21</v>
      </c>
      <c r="C388" s="56" t="s">
        <v>31</v>
      </c>
      <c r="D388" s="49">
        <v>400</v>
      </c>
      <c r="E388" s="50">
        <v>2272</v>
      </c>
      <c r="F388" s="57">
        <v>1704</v>
      </c>
      <c r="G388" s="53">
        <f>E388*F388/1000000</f>
        <v>3.8714879999999998</v>
      </c>
      <c r="H388" s="52">
        <v>7.18</v>
      </c>
      <c r="I388" s="58">
        <v>5.32</v>
      </c>
      <c r="J388" s="53">
        <f>SQRT((H388*H388)+(I388*I388))</f>
        <v>8.9361512968391494</v>
      </c>
      <c r="K388" s="215">
        <f>((E388/H388)+(F388/I388))/2</f>
        <v>318.3676461348357</v>
      </c>
      <c r="L388" s="223">
        <f>E388/360</f>
        <v>6.3111111111111109</v>
      </c>
      <c r="M388" s="250">
        <f>F388/360</f>
        <v>4.7333333333333334</v>
      </c>
      <c r="N388" s="261">
        <f>25.4*L388/H388</f>
        <v>22.326214794181368</v>
      </c>
      <c r="O388" s="250">
        <f>25.4*(L388/H388)*(5/8)</f>
        <v>13.953884246363353</v>
      </c>
      <c r="P388" s="186">
        <f>254/H388</f>
        <v>35.376044568245128</v>
      </c>
      <c r="Q388" s="202">
        <f>(1/5)/0.001353831438675/N388</f>
        <v>6.6168349529032273</v>
      </c>
      <c r="R388" s="255">
        <f>(1/8)/0.001353831438675/O388</f>
        <v>6.6168349529032273</v>
      </c>
      <c r="S388" s="177">
        <f>(1/5)/0.001353831438675/(254/H388)</f>
        <v>4.175958059165592</v>
      </c>
      <c r="T388" s="231">
        <f>((J388^2/(Q388*(1/5/N388)))+J388)/308.4/2</f>
        <v>2.1986831937412092</v>
      </c>
      <c r="U388" s="207">
        <f>(E388*0.7)/254/2</f>
        <v>3.1307086614173225</v>
      </c>
      <c r="V388" s="177">
        <f>U388*10/14</f>
        <v>2.2362204724409449</v>
      </c>
      <c r="W388" s="177">
        <f>U388/2</f>
        <v>1.5653543307086613</v>
      </c>
      <c r="X388" s="210">
        <f>((SQRT($L388^2*$M388^2)/$N$396)+($Q388/$Q$396))*(100/72.5)</f>
        <v>3.6088190221083325</v>
      </c>
      <c r="Y388" s="186">
        <f>(($Q388/$Q$396)-($T388/$T$396))*(100/2.6125)</f>
        <v>22.587150251287284</v>
      </c>
      <c r="Z388" s="53">
        <f>((SQRT($L388^2*$M388^2)/$N$396)-($T388/$T$396))*(100/63.923)</f>
        <v>2.559568450684909</v>
      </c>
      <c r="AA388" s="53">
        <f>((SQRT($L388^2*$M388^2)/$N$396)+($Q388/$Q$396)-($T388/$T$396))*(100/64.8571)</f>
        <v>3.7333121833035512</v>
      </c>
      <c r="AB388" s="53">
        <f>((2*SQRT($L388^2*$M388^2)/$N$396)+($Q388/$Q$396)-($T388/$T$396))*(100/136.423)</f>
        <v>3.1171772587905666</v>
      </c>
      <c r="AD388" s="39"/>
    </row>
    <row r="389" spans="2:31" ht="12.75" customHeight="1" x14ac:dyDescent="0.3">
      <c r="B389" s="48" t="s">
        <v>17</v>
      </c>
      <c r="C389" s="56" t="s">
        <v>20</v>
      </c>
      <c r="D389" s="49">
        <v>368</v>
      </c>
      <c r="E389" s="50">
        <v>2272</v>
      </c>
      <c r="F389" s="57">
        <v>1704</v>
      </c>
      <c r="G389" s="53">
        <f>E389*F389/1000000</f>
        <v>3.8714879999999998</v>
      </c>
      <c r="H389" s="52">
        <v>7.18</v>
      </c>
      <c r="I389" s="58">
        <v>5.32</v>
      </c>
      <c r="J389" s="53">
        <f>SQRT((H389*H389)+(I389*I389))</f>
        <v>8.9361512968391494</v>
      </c>
      <c r="K389" s="215">
        <f>((E389/H389)+(F389/I389))/2</f>
        <v>318.3676461348357</v>
      </c>
      <c r="L389" s="223">
        <f>E389/360</f>
        <v>6.3111111111111109</v>
      </c>
      <c r="M389" s="250">
        <f>F389/360</f>
        <v>4.7333333333333334</v>
      </c>
      <c r="N389" s="261">
        <f>25.4*L389/H389</f>
        <v>22.326214794181368</v>
      </c>
      <c r="O389" s="250">
        <f>25.4*(L389/H389)*(5/8)</f>
        <v>13.953884246363353</v>
      </c>
      <c r="P389" s="186">
        <f>254/H389</f>
        <v>35.376044568245128</v>
      </c>
      <c r="Q389" s="202">
        <f>(1/5)/0.001353831438675/N389</f>
        <v>6.6168349529032273</v>
      </c>
      <c r="R389" s="255">
        <f>(1/8)/0.001353831438675/O389</f>
        <v>6.6168349529032273</v>
      </c>
      <c r="S389" s="177">
        <f>(1/5)/0.001353831438675/(254/H389)</f>
        <v>4.175958059165592</v>
      </c>
      <c r="T389" s="231">
        <f>((J389^2/(Q389*(1/5/N389)))+J389)/308.4/2</f>
        <v>2.1986831937412092</v>
      </c>
      <c r="U389" s="207">
        <f>(E389*0.7)/254/2</f>
        <v>3.1307086614173225</v>
      </c>
      <c r="V389" s="177">
        <f>U389*10/14</f>
        <v>2.2362204724409449</v>
      </c>
      <c r="W389" s="177">
        <f>U389/2</f>
        <v>1.5653543307086613</v>
      </c>
      <c r="X389" s="210">
        <f>((SQRT($L389^2*$M389^2)/$N$396)+($Q389/$Q$396))*(100/72.5)</f>
        <v>3.6088190221083325</v>
      </c>
      <c r="Y389" s="186">
        <f>(($Q389/$Q$396)-($T389/$T$396))*(100/2.6125)</f>
        <v>22.587150251287284</v>
      </c>
      <c r="Z389" s="53">
        <f>((SQRT($L389^2*$M389^2)/$N$396)-($T389/$T$396))*(100/63.923)</f>
        <v>2.559568450684909</v>
      </c>
      <c r="AA389" s="53">
        <f>((SQRT($L389^2*$M389^2)/$N$396)+($Q389/$Q$396)-($T389/$T$396))*(100/64.8571)</f>
        <v>3.7333121833035512</v>
      </c>
      <c r="AB389" s="53">
        <f>((2*SQRT($L389^2*$M389^2)/$N$396)+($Q389/$Q$396)-($T389/$T$396))*(100/136.423)</f>
        <v>3.1171772587905666</v>
      </c>
      <c r="AD389" s="39"/>
    </row>
    <row r="390" spans="2:31" ht="12.75" customHeight="1" x14ac:dyDescent="0.3">
      <c r="B390" s="48" t="s">
        <v>21</v>
      </c>
      <c r="C390" s="56" t="s">
        <v>98</v>
      </c>
      <c r="D390" s="49">
        <v>400</v>
      </c>
      <c r="E390" s="50">
        <v>2272</v>
      </c>
      <c r="F390" s="57">
        <v>1704</v>
      </c>
      <c r="G390" s="53">
        <f>E390*F390/1000000</f>
        <v>3.8714879999999998</v>
      </c>
      <c r="H390" s="52">
        <v>5.76</v>
      </c>
      <c r="I390" s="58">
        <v>4.29</v>
      </c>
      <c r="J390" s="53">
        <f>SQRT((H390*H390)+(I390*I390))</f>
        <v>7.1820401001386784</v>
      </c>
      <c r="K390" s="215">
        <f>((E390/H390)+(F390/I390))/2</f>
        <v>395.82362082362079</v>
      </c>
      <c r="L390" s="223">
        <f>E390/360</f>
        <v>6.3111111111111109</v>
      </c>
      <c r="M390" s="250">
        <f>F390/360</f>
        <v>4.7333333333333334</v>
      </c>
      <c r="N390" s="261">
        <f>25.4*L390/H390</f>
        <v>27.830246913580247</v>
      </c>
      <c r="O390" s="250">
        <f>25.4*(L390/H390)*(5/8)</f>
        <v>17.393904320987652</v>
      </c>
      <c r="P390" s="186">
        <f>254/H390</f>
        <v>44.097222222222221</v>
      </c>
      <c r="Q390" s="202">
        <f>(1/5)/0.001353831438675/N390</f>
        <v>5.3082129984293296</v>
      </c>
      <c r="R390" s="255">
        <f>(1/8)/0.001353831438675/O390</f>
        <v>5.3082129984293305</v>
      </c>
      <c r="S390" s="177">
        <f>(1/5)/0.001353831438675/(254/H390)</f>
        <v>3.3500722034531774</v>
      </c>
      <c r="T390" s="231">
        <f>((J390^2/(Q390*(1/5/N390)))+J390)/308.4/2</f>
        <v>2.2038936812808916</v>
      </c>
      <c r="U390" s="207">
        <f>(E390*0.7)/254/2</f>
        <v>3.1307086614173225</v>
      </c>
      <c r="V390" s="177">
        <f>U390*10/14</f>
        <v>2.2362204724409449</v>
      </c>
      <c r="W390" s="177">
        <f>U390/2</f>
        <v>1.5653543307086613</v>
      </c>
      <c r="X390" s="210">
        <f>((SQRT($L390^2*$M390^2)/$N$396)+($Q390/$Q$396))*(100/72.5)</f>
        <v>3.3946350999232218</v>
      </c>
      <c r="Y390" s="186">
        <f>(($Q390/$Q$396)-($T390/$T$396))*(100/2.6125)</f>
        <v>16.625594713525192</v>
      </c>
      <c r="Z390" s="53">
        <f>((SQRT($L390^2*$M390^2)/$N$396)-($T390/$T$396))*(100/63.923)</f>
        <v>2.5588452448907053</v>
      </c>
      <c r="AA390" s="53">
        <f>((SQRT($L390^2*$M390^2)/$N$396)+($Q390/$Q$396)-($T390/$T$396))*(100/64.8571)</f>
        <v>3.4931755777136706</v>
      </c>
      <c r="AB390" s="53">
        <f>((2*SQRT($L390^2*$M390^2)/$N$396)+($Q390/$Q$396)-($T390/$T$396))*(100/136.423)</f>
        <v>3.0030134899069956</v>
      </c>
      <c r="AD390" s="39"/>
    </row>
    <row r="391" spans="2:31" ht="12.75" customHeight="1" x14ac:dyDescent="0.3">
      <c r="B391" s="48" t="s">
        <v>36</v>
      </c>
      <c r="C391" s="56" t="s">
        <v>104</v>
      </c>
      <c r="D391" s="49">
        <v>399</v>
      </c>
      <c r="E391" s="50">
        <v>2272</v>
      </c>
      <c r="F391" s="57">
        <v>1704</v>
      </c>
      <c r="G391" s="53">
        <f>E391*F391/1000000</f>
        <v>3.8714879999999998</v>
      </c>
      <c r="H391" s="52">
        <v>5.3710000000000004</v>
      </c>
      <c r="I391" s="58">
        <v>4.0350000000000001</v>
      </c>
      <c r="J391" s="53">
        <f>SQRT((H391*H391)+(I391*I391))</f>
        <v>6.7178021703530391</v>
      </c>
      <c r="K391" s="215">
        <f>((E391/H391)+(F391/I391))/2</f>
        <v>422.65865355665392</v>
      </c>
      <c r="L391" s="223">
        <f>E391/360</f>
        <v>6.3111111111111109</v>
      </c>
      <c r="M391" s="250">
        <f>F391/360</f>
        <v>4.7333333333333334</v>
      </c>
      <c r="N391" s="261">
        <f>25.4*L391/H391</f>
        <v>29.84588013819069</v>
      </c>
      <c r="O391" s="250">
        <f>25.4*(L391/H391)*(5/8)</f>
        <v>18.65367508636918</v>
      </c>
      <c r="P391" s="186">
        <f>254/H391</f>
        <v>47.291007261217644</v>
      </c>
      <c r="Q391" s="202">
        <f>(1/5)/0.001353831438675/N391</f>
        <v>4.9497243080840168</v>
      </c>
      <c r="R391" s="255">
        <f>(1/8)/0.001353831438675/O391</f>
        <v>4.9497243080840168</v>
      </c>
      <c r="S391" s="177">
        <f>(1/5)/0.001353831438675/(254/H391)</f>
        <v>3.1238260077685793</v>
      </c>
      <c r="T391" s="231">
        <f>((J391^2/(Q391*(1/5/N391)))+J391)/308.4/2</f>
        <v>2.2167792883137465</v>
      </c>
      <c r="U391" s="207">
        <f>(E391*0.7)/254/2</f>
        <v>3.1307086614173225</v>
      </c>
      <c r="V391" s="177">
        <f>U391*10/14</f>
        <v>2.2362204724409449</v>
      </c>
      <c r="W391" s="177">
        <f>U391/2</f>
        <v>1.5653543307086613</v>
      </c>
      <c r="X391" s="210">
        <f>((SQRT($L391^2*$M391^2)/$N$396)+($Q391/$Q$396))*(100/72.5)</f>
        <v>3.3359607719443427</v>
      </c>
      <c r="Y391" s="186">
        <f>(($Q391/$Q$396)-($T391/$T$396))*(100/2.6125)</f>
        <v>14.953550722949544</v>
      </c>
      <c r="Z391" s="53">
        <f>((SQRT($L391^2*$M391^2)/$N$396)-($T391/$T$396))*(100/63.923)</f>
        <v>2.5570567470587795</v>
      </c>
      <c r="AA391" s="53">
        <f>((SQRT($L391^2*$M391^2)/$N$396)+($Q391/$Q$396)-($T391/$T$396))*(100/64.8571)</f>
        <v>3.4258242017597835</v>
      </c>
      <c r="AB391" s="53">
        <f>((2*SQRT($L391^2*$M391^2)/$N$396)+($Q391/$Q$396)-($T391/$T$396))*(100/136.423)</f>
        <v>2.9709938530028164</v>
      </c>
      <c r="AD391" s="39"/>
    </row>
    <row r="392" spans="2:31" ht="12.75" customHeight="1" x14ac:dyDescent="0.3">
      <c r="B392" s="48" t="s">
        <v>36</v>
      </c>
      <c r="C392" s="56" t="s">
        <v>249</v>
      </c>
      <c r="D392" s="49">
        <v>199</v>
      </c>
      <c r="E392" s="65">
        <v>2048</v>
      </c>
      <c r="F392" s="197">
        <v>1536</v>
      </c>
      <c r="G392" s="51">
        <f>E392*F392/1000000</f>
        <v>3.1457280000000001</v>
      </c>
      <c r="H392" s="52">
        <v>7.6</v>
      </c>
      <c r="I392" s="58">
        <v>5.7</v>
      </c>
      <c r="J392" s="53">
        <f>SQRT((H392*H392)+(I392*I392))</f>
        <v>9.5</v>
      </c>
      <c r="K392" s="215">
        <f>((E392/H392)+(F392/I392))/2</f>
        <v>269.4736842105263</v>
      </c>
      <c r="L392" s="224">
        <f>E392/360</f>
        <v>5.6888888888888891</v>
      </c>
      <c r="M392" s="252">
        <f>F392/360</f>
        <v>4.2666666666666666</v>
      </c>
      <c r="N392" s="261">
        <f>25.4*L392/H392</f>
        <v>19.012865497076024</v>
      </c>
      <c r="O392" s="250">
        <f>25.4*(L392/H392)*(5/8)</f>
        <v>11.883040935672515</v>
      </c>
      <c r="P392" s="186">
        <f>254/H392</f>
        <v>33.421052631578952</v>
      </c>
      <c r="Q392" s="202">
        <f>(1/5)/0.001353831438675/N392</f>
        <v>7.7699428546887646</v>
      </c>
      <c r="R392" s="255">
        <f>(1/8)/0.001353831438675/O392</f>
        <v>7.7699428546887646</v>
      </c>
      <c r="S392" s="177">
        <f>(1/5)/0.001353831438675/(254/H392)</f>
        <v>4.4202341573340522</v>
      </c>
      <c r="T392" s="231">
        <f>((J392^2/(Q392*(1/5/N392)))+J392)/308.4/2</f>
        <v>1.8056063961325211</v>
      </c>
      <c r="U392" s="228">
        <f>(E392*0.7)/254/2</f>
        <v>2.8220472440944881</v>
      </c>
      <c r="V392" s="183">
        <f>U392*10/14</f>
        <v>2.015748031496063</v>
      </c>
      <c r="W392" s="183">
        <f>U392/2</f>
        <v>1.4110236220472441</v>
      </c>
      <c r="X392" s="210">
        <f>((SQRT($L392^2*$M392^2)/$N$396)+($Q392/$Q$396))*(100/72.5)</f>
        <v>3.3240500642891577</v>
      </c>
      <c r="Y392" s="186">
        <f>(($Q392/$Q$396)-($T392/$T$396))*(100/2.6125)</f>
        <v>29.159593832812877</v>
      </c>
      <c r="Z392" s="53">
        <f>((SQRT($L392^2*$M392^2)/$N$396)-($T392/$T$396))*(100/63.923)</f>
        <v>2.0770942859838164</v>
      </c>
      <c r="AA392" s="53">
        <f>((SQRT($L392^2*$M392^2)/$N$396)+($Q392/$Q$396)-($T392/$T$396))*(100/64.8571)</f>
        <v>3.4687579817177374</v>
      </c>
      <c r="AB392" s="53">
        <f>((2*SQRT($L392^2*$M392^2)/$N$396)+($Q392/$Q$396)-($T392/$T$396))*(100/136.423)</f>
        <v>2.7397706230174337</v>
      </c>
      <c r="AD392" s="39"/>
    </row>
    <row r="393" spans="2:31" ht="12.75" customHeight="1" x14ac:dyDescent="0.3">
      <c r="B393" s="48" t="s">
        <v>21</v>
      </c>
      <c r="C393" s="56" t="s">
        <v>26</v>
      </c>
      <c r="D393" s="49">
        <v>399</v>
      </c>
      <c r="E393" s="65">
        <v>2048</v>
      </c>
      <c r="F393" s="197">
        <v>1536</v>
      </c>
      <c r="G393" s="51">
        <f>E393*F393/1000000</f>
        <v>3.1457280000000001</v>
      </c>
      <c r="H393" s="52">
        <v>5.27</v>
      </c>
      <c r="I393" s="58">
        <v>3.96</v>
      </c>
      <c r="J393" s="53">
        <f>SQRT((H393*H393)+(I393*I393))</f>
        <v>6.5920027305819584</v>
      </c>
      <c r="K393" s="215">
        <f>((E393/H393)+(F393/I393))/2</f>
        <v>388.24679431890058</v>
      </c>
      <c r="L393" s="224">
        <f>E393/360</f>
        <v>5.6888888888888891</v>
      </c>
      <c r="M393" s="252">
        <f>F393/360</f>
        <v>4.2666666666666666</v>
      </c>
      <c r="N393" s="261">
        <f>25.4*L393/H393</f>
        <v>27.418933164663716</v>
      </c>
      <c r="O393" s="250">
        <f>25.4*(L393/H393)*(5/8)</f>
        <v>17.136833227914824</v>
      </c>
      <c r="P393" s="186">
        <f>254/H393</f>
        <v>48.197343453510442</v>
      </c>
      <c r="Q393" s="202">
        <f>(1/5)/0.001353831438675/N393</f>
        <v>5.3878419531854984</v>
      </c>
      <c r="R393" s="255">
        <f>(1/8)/0.001353831438675/O393</f>
        <v>5.3878419531854975</v>
      </c>
      <c r="S393" s="177">
        <f>(1/5)/0.001353831438675/(254/H393)</f>
        <v>3.065083422256639</v>
      </c>
      <c r="T393" s="234">
        <f>((J393^2/(Q393*(1/5/N393)))+J393)/308.4/2</f>
        <v>1.8033398847263546</v>
      </c>
      <c r="U393" s="228">
        <f>(E393*0.7)/254/2</f>
        <v>2.8220472440944881</v>
      </c>
      <c r="V393" s="183">
        <f>U393*10/14</f>
        <v>2.015748031496063</v>
      </c>
      <c r="W393" s="183">
        <f>U393/2</f>
        <v>1.4110236220472441</v>
      </c>
      <c r="X393" s="210">
        <f>((SQRT($L393^2*$M393^2)/$N$396)+($Q393/$Q$396))*(100/72.5)</f>
        <v>2.9341683934365728</v>
      </c>
      <c r="Y393" s="186">
        <f>(($Q393/$Q$396)-($T393/$T$396))*(100/2.6125)</f>
        <v>18.34760846979821</v>
      </c>
      <c r="Z393" s="53">
        <f>((SQRT($L393^2*$M393^2)/$N$396)-($T393/$T$396))*(100/63.923)</f>
        <v>2.0774088734708962</v>
      </c>
      <c r="AA393" s="53">
        <f>((SQRT($L393^2*$M393^2)/$N$396)+($Q393/$Q$396)-($T393/$T$396))*(100/64.8571)</f>
        <v>3.0332418738301543</v>
      </c>
      <c r="AB393" s="53">
        <f>((2*SQRT($L393^2*$M393^2)/$N$396)+($Q393/$Q$396)-($T393/$T$396))*(100/136.423)</f>
        <v>2.5327211389797291</v>
      </c>
      <c r="AD393" s="39"/>
    </row>
    <row r="394" spans="2:31" ht="12.75" customHeight="1" x14ac:dyDescent="0.3">
      <c r="B394" s="48" t="s">
        <v>32</v>
      </c>
      <c r="C394" s="56" t="s">
        <v>77</v>
      </c>
      <c r="D394" s="67">
        <v>140</v>
      </c>
      <c r="E394" s="65">
        <v>2048</v>
      </c>
      <c r="F394" s="197">
        <v>1536</v>
      </c>
      <c r="G394" s="51">
        <f>E394*F394/1000000</f>
        <v>3.1457280000000001</v>
      </c>
      <c r="H394" s="52">
        <v>5.27</v>
      </c>
      <c r="I394" s="58">
        <v>3.96</v>
      </c>
      <c r="J394" s="53">
        <f>SQRT((H394*H394)+(I394*I394))</f>
        <v>6.5920027305819584</v>
      </c>
      <c r="K394" s="215">
        <f>((E394/H394)+(F394/I394))/2</f>
        <v>388.24679431890058</v>
      </c>
      <c r="L394" s="224">
        <f>E394/360</f>
        <v>5.6888888888888891</v>
      </c>
      <c r="M394" s="252">
        <f>F394/360</f>
        <v>4.2666666666666666</v>
      </c>
      <c r="N394" s="261">
        <f>25.4*L394/H394</f>
        <v>27.418933164663716</v>
      </c>
      <c r="O394" s="250">
        <f>25.4*(L394/H394)*(5/8)</f>
        <v>17.136833227914824</v>
      </c>
      <c r="P394" s="186">
        <f>254/H394</f>
        <v>48.197343453510442</v>
      </c>
      <c r="Q394" s="202">
        <f>(1/5)/0.001353831438675/N394</f>
        <v>5.3878419531854984</v>
      </c>
      <c r="R394" s="255">
        <f>(1/8)/0.001353831438675/O394</f>
        <v>5.3878419531854975</v>
      </c>
      <c r="S394" s="177">
        <f>(1/5)/0.001353831438675/(254/H394)</f>
        <v>3.065083422256639</v>
      </c>
      <c r="T394" s="234">
        <f>((J394^2/(Q394*(1/5/N394)))+J394)/308.4/2</f>
        <v>1.8033398847263546</v>
      </c>
      <c r="U394" s="228">
        <f>(E394*0.7)/254/2</f>
        <v>2.8220472440944881</v>
      </c>
      <c r="V394" s="183">
        <f>U394*10/14</f>
        <v>2.015748031496063</v>
      </c>
      <c r="W394" s="183">
        <f>U394/2</f>
        <v>1.4110236220472441</v>
      </c>
      <c r="X394" s="210">
        <f>((SQRT($L394^2*$M394^2)/$N$396)+($Q394/$Q$396))*(100/72.5)</f>
        <v>2.9341683934365728</v>
      </c>
      <c r="Y394" s="186">
        <f>(($Q394/$Q$396)-($T394/$T$396))*(100/2.6125)</f>
        <v>18.34760846979821</v>
      </c>
      <c r="Z394" s="53">
        <f>((SQRT($L394^2*$M394^2)/$N$396)-($T394/$T$396))*(100/63.923)</f>
        <v>2.0774088734708962</v>
      </c>
      <c r="AA394" s="53">
        <f>((SQRT($L394^2*$M394^2)/$N$396)+($Q394/$Q$396)-($T394/$T$396))*(100/64.8571)</f>
        <v>3.0332418738301543</v>
      </c>
      <c r="AB394" s="53">
        <f>((2*SQRT($L394^2*$M394^2)/$N$396)+($Q394/$Q$396)-($T394/$T$396))*(100/136.423)</f>
        <v>2.5327211389797291</v>
      </c>
      <c r="AD394" s="39"/>
    </row>
    <row r="395" spans="2:31" ht="12.75" customHeight="1" thickBot="1" x14ac:dyDescent="0.35">
      <c r="B395" s="68" t="s">
        <v>21</v>
      </c>
      <c r="C395" s="69" t="s">
        <v>127</v>
      </c>
      <c r="D395" s="70">
        <v>149</v>
      </c>
      <c r="E395" s="71">
        <v>2048</v>
      </c>
      <c r="F395" s="198">
        <v>1536</v>
      </c>
      <c r="G395" s="170">
        <f>E395*F395/1000000</f>
        <v>3.1457280000000001</v>
      </c>
      <c r="H395" s="73">
        <v>4.54</v>
      </c>
      <c r="I395" s="74">
        <v>3.42</v>
      </c>
      <c r="J395" s="72">
        <f>SQRT((H395*H395)+(I395*I395))</f>
        <v>5.6840126671217055</v>
      </c>
      <c r="K395" s="221">
        <f>((E395/H395)+(F395/I395))/2</f>
        <v>450.11206430172348</v>
      </c>
      <c r="L395" s="225">
        <f>E395/360</f>
        <v>5.6888888888888891</v>
      </c>
      <c r="M395" s="253">
        <f>F395/360</f>
        <v>4.2666666666666666</v>
      </c>
      <c r="N395" s="274">
        <f>25.4*L395/H395</f>
        <v>31.827704356338717</v>
      </c>
      <c r="O395" s="275">
        <f>25.4*(L395/H395)*(5/8)</f>
        <v>19.892315222711698</v>
      </c>
      <c r="P395" s="189">
        <f>254/H395</f>
        <v>55.947136563876654</v>
      </c>
      <c r="Q395" s="206">
        <f>(1/5)/0.001353831438675/N395</f>
        <v>4.6415184947746049</v>
      </c>
      <c r="R395" s="259">
        <f>(1/8)/0.001353831438675/O395</f>
        <v>4.641518494774604</v>
      </c>
      <c r="S395" s="179">
        <f>(1/5)/0.001353831438675/(254/H395)</f>
        <v>2.6405082992495528</v>
      </c>
      <c r="T395" s="235">
        <f>((J395^2/(Q395*(1/5/N395)))+J395)/308.4/2</f>
        <v>1.8051103343541408</v>
      </c>
      <c r="U395" s="229">
        <f>(E395*0.7)/254/2</f>
        <v>2.8220472440944881</v>
      </c>
      <c r="V395" s="179">
        <f>U395*10/14</f>
        <v>2.015748031496063</v>
      </c>
      <c r="W395" s="179">
        <f>U395/2</f>
        <v>1.4110236220472441</v>
      </c>
      <c r="X395" s="213">
        <f>((SQRT($L395^2*$M395^2)/$N$396)+($Q395/$Q$396))*(100/72.5)</f>
        <v>2.8120166253153767</v>
      </c>
      <c r="Y395" s="200">
        <f>(($Q395/$Q$396)-($T395/$T$396))*(100/2.6125)</f>
        <v>14.95173811169362</v>
      </c>
      <c r="Z395" s="75">
        <f>((SQRT($L395^2*$M395^2)/$N$396)-($T395/$T$396))*(100/63.923)</f>
        <v>2.0771631384183871</v>
      </c>
      <c r="AA395" s="72">
        <f>((SQRT($L395^2*$M395^2)/$N$396)+($Q395/$Q$396)-($T395/$T$396))*(100/64.8571)</f>
        <v>2.8964532830583152</v>
      </c>
      <c r="AB395" s="72">
        <f>((2*SQRT($L395^2*$M395^2)/$N$396)+($Q395/$Q$396)-($T395/$T$396))*(100/136.423)</f>
        <v>2.4676902328235215</v>
      </c>
      <c r="AD395" s="39"/>
    </row>
    <row r="396" spans="2:31" ht="12.9" thickBot="1" x14ac:dyDescent="0.35">
      <c r="B396" s="76"/>
      <c r="C396" s="129"/>
      <c r="D396" s="130"/>
      <c r="E396" s="129"/>
      <c r="F396" s="129"/>
      <c r="G396" s="77"/>
      <c r="H396" s="77"/>
      <c r="I396" s="76"/>
      <c r="J396" s="77"/>
      <c r="K396" s="76"/>
      <c r="L396" s="131">
        <f>AVERAGE(L7:L395)</f>
        <v>13.313908883176254</v>
      </c>
      <c r="M396" s="131">
        <f>AVERAGE(M7:M395)</f>
        <v>9.4260011425307244</v>
      </c>
      <c r="N396" s="159">
        <f>SQRT(L396^2+M396^2)</f>
        <v>16.312868150282771</v>
      </c>
      <c r="O396" s="159">
        <f>SQRT(M396^2+N396^2)</f>
        <v>18.840359997290406</v>
      </c>
      <c r="P396" s="76"/>
      <c r="Q396" s="190">
        <f>AVERAGE(Q7:Q395)</f>
        <v>8.4273169566591051</v>
      </c>
      <c r="R396" s="190">
        <f>AVERAGE(R7:R395)</f>
        <v>8.4273169566591051</v>
      </c>
      <c r="S396" s="132"/>
      <c r="T396" s="131">
        <f>AVERAGE(T7:T395)</f>
        <v>11.27091866655763</v>
      </c>
      <c r="U396" s="132"/>
      <c r="V396" s="132"/>
      <c r="W396" s="132"/>
      <c r="X396" s="77"/>
      <c r="Y396" s="77"/>
      <c r="Z396" s="77"/>
      <c r="AA396" s="77"/>
      <c r="AB396" s="77"/>
      <c r="AC396" s="3"/>
      <c r="AD396" s="3"/>
      <c r="AE396" s="3"/>
    </row>
    <row r="397" spans="2:31" ht="12.9" thickBot="1" x14ac:dyDescent="0.35">
      <c r="B397" s="78"/>
      <c r="C397" s="78"/>
      <c r="D397" s="78"/>
      <c r="E397" s="78"/>
      <c r="F397" s="78"/>
      <c r="G397" s="78"/>
      <c r="H397" s="77"/>
      <c r="I397" s="77"/>
      <c r="J397" s="77"/>
      <c r="K397" s="79" t="s">
        <v>287</v>
      </c>
      <c r="L397" s="77"/>
      <c r="M397" s="77"/>
      <c r="N397" s="79" t="s">
        <v>289</v>
      </c>
      <c r="O397" s="79" t="s">
        <v>289</v>
      </c>
      <c r="P397" s="79" t="s">
        <v>161</v>
      </c>
      <c r="Q397" s="79" t="s">
        <v>288</v>
      </c>
      <c r="R397" s="79" t="s">
        <v>288</v>
      </c>
      <c r="S397" s="79" t="s">
        <v>288</v>
      </c>
      <c r="T397" s="76"/>
      <c r="U397" s="79" t="s">
        <v>431</v>
      </c>
      <c r="V397" s="79" t="s">
        <v>431</v>
      </c>
      <c r="W397" s="79" t="s">
        <v>431</v>
      </c>
    </row>
    <row r="398" spans="2:31" ht="12.9" thickBot="1" x14ac:dyDescent="0.35">
      <c r="B398" s="78"/>
      <c r="C398" s="80"/>
      <c r="D398" s="78"/>
      <c r="E398" s="78"/>
      <c r="F398" s="78"/>
      <c r="G398" s="78"/>
      <c r="H398" s="76"/>
      <c r="I398" s="76"/>
      <c r="J398" s="76"/>
      <c r="K398" s="81" t="s">
        <v>4</v>
      </c>
      <c r="L398" s="76"/>
      <c r="M398" s="77"/>
      <c r="N398" s="180" t="s">
        <v>5</v>
      </c>
      <c r="O398" s="180" t="s">
        <v>5</v>
      </c>
      <c r="P398" s="81" t="s">
        <v>162</v>
      </c>
      <c r="Q398" s="81" t="s">
        <v>438</v>
      </c>
      <c r="R398" s="81" t="s">
        <v>438</v>
      </c>
      <c r="S398" s="81" t="s">
        <v>438</v>
      </c>
      <c r="T398" s="76"/>
      <c r="U398" s="81" t="s">
        <v>432</v>
      </c>
      <c r="V398" s="81" t="s">
        <v>432</v>
      </c>
      <c r="W398" s="81" t="s">
        <v>432</v>
      </c>
    </row>
    <row r="399" spans="2:31" x14ac:dyDescent="0.3">
      <c r="B399" s="6"/>
      <c r="C399" s="6"/>
      <c r="D399" s="6"/>
      <c r="E399" s="6"/>
      <c r="F399" s="6"/>
      <c r="G399" s="6"/>
    </row>
    <row r="400" spans="2:31" x14ac:dyDescent="0.3">
      <c r="B400" s="6"/>
      <c r="C400" s="6"/>
      <c r="D400" s="6"/>
      <c r="E400" s="6"/>
      <c r="F400" s="6"/>
      <c r="G400" s="6"/>
      <c r="H400" s="6"/>
      <c r="I400" s="6"/>
    </row>
    <row r="401" spans="2:15" x14ac:dyDescent="0.3">
      <c r="B401" s="6"/>
      <c r="C401" s="6"/>
      <c r="D401" s="6"/>
      <c r="E401" s="6"/>
      <c r="F401" s="6"/>
      <c r="G401" s="6"/>
      <c r="H401" s="6"/>
      <c r="I401" s="6"/>
      <c r="J401" s="6"/>
      <c r="K401" s="6"/>
      <c r="L401" s="6"/>
    </row>
    <row r="402" spans="2:15" x14ac:dyDescent="0.3">
      <c r="B402" s="6"/>
      <c r="C402" s="6"/>
      <c r="D402" s="6"/>
      <c r="E402" s="6"/>
      <c r="F402" s="6"/>
      <c r="G402" s="6"/>
      <c r="H402" s="6"/>
      <c r="I402" s="6"/>
    </row>
    <row r="403" spans="2:15" x14ac:dyDescent="0.3">
      <c r="B403" s="6"/>
      <c r="C403" s="6"/>
      <c r="D403" s="6"/>
      <c r="E403" s="6"/>
      <c r="F403" s="6"/>
      <c r="G403" s="6"/>
      <c r="H403" s="6"/>
      <c r="I403" s="6"/>
    </row>
    <row r="404" spans="2:15" x14ac:dyDescent="0.3">
      <c r="B404" s="6"/>
      <c r="C404" s="6"/>
      <c r="D404" s="6"/>
      <c r="E404" s="6"/>
      <c r="F404" s="6"/>
      <c r="G404" s="6"/>
      <c r="H404" s="6"/>
      <c r="I404" s="6"/>
    </row>
    <row r="405" spans="2:15" x14ac:dyDescent="0.3">
      <c r="B405" s="6"/>
      <c r="C405" s="6"/>
      <c r="D405" s="6"/>
      <c r="E405" s="6"/>
      <c r="F405" s="6"/>
      <c r="G405" s="6"/>
      <c r="H405" s="6"/>
      <c r="I405" s="6"/>
    </row>
    <row r="406" spans="2:15" x14ac:dyDescent="0.3">
      <c r="B406" s="6"/>
      <c r="C406" s="6"/>
      <c r="D406" s="6"/>
      <c r="E406" s="6"/>
      <c r="F406" s="6"/>
      <c r="G406" s="6"/>
      <c r="H406" s="6"/>
      <c r="I406" s="6"/>
    </row>
    <row r="407" spans="2:15" x14ac:dyDescent="0.3">
      <c r="B407" s="6"/>
      <c r="C407" s="6"/>
      <c r="D407" s="6"/>
      <c r="E407" s="6"/>
      <c r="F407" s="6"/>
      <c r="G407" s="6"/>
      <c r="H407" s="6"/>
      <c r="I407" s="6"/>
    </row>
    <row r="408" spans="2:15" x14ac:dyDescent="0.3">
      <c r="B408" s="6"/>
      <c r="C408" s="6"/>
      <c r="D408" s="6"/>
      <c r="E408" s="6"/>
      <c r="F408" s="6"/>
      <c r="G408" s="6"/>
      <c r="H408" s="6"/>
      <c r="I408" s="6"/>
    </row>
    <row r="409" spans="2:15" x14ac:dyDescent="0.3">
      <c r="B409" s="6"/>
      <c r="C409" s="6"/>
      <c r="D409" s="6"/>
      <c r="E409" s="6"/>
      <c r="F409" s="6"/>
      <c r="G409" s="6"/>
      <c r="H409" s="6"/>
      <c r="I409" s="6"/>
    </row>
    <row r="410" spans="2:15" x14ac:dyDescent="0.3">
      <c r="B410" s="6"/>
      <c r="C410" s="6"/>
      <c r="D410" s="6"/>
      <c r="E410" s="6"/>
      <c r="F410" s="6"/>
      <c r="G410" s="6"/>
      <c r="H410" s="6"/>
      <c r="I410" s="6"/>
    </row>
    <row r="411" spans="2:15" x14ac:dyDescent="0.3">
      <c r="B411" s="6"/>
      <c r="C411" s="6"/>
      <c r="D411" s="6"/>
      <c r="E411" s="6"/>
      <c r="F411" s="6"/>
      <c r="G411" s="6"/>
      <c r="H411" s="6"/>
      <c r="I411" s="6"/>
    </row>
    <row r="412" spans="2:15" x14ac:dyDescent="0.3">
      <c r="B412" s="43" t="s">
        <v>274</v>
      </c>
      <c r="C412" s="6"/>
      <c r="D412" s="6"/>
      <c r="E412" s="6"/>
      <c r="F412" s="6"/>
      <c r="G412" s="6"/>
      <c r="H412" s="6"/>
      <c r="I412" s="6"/>
    </row>
    <row r="413" spans="2:15" x14ac:dyDescent="0.3">
      <c r="B413" s="42"/>
      <c r="C413" s="41" t="s">
        <v>268</v>
      </c>
      <c r="D413" s="41"/>
      <c r="E413" s="6"/>
      <c r="F413" s="6"/>
      <c r="G413" s="6"/>
      <c r="H413" s="6"/>
      <c r="I413" s="6"/>
    </row>
    <row r="414" spans="2:15" x14ac:dyDescent="0.3">
      <c r="B414" s="42"/>
      <c r="C414" s="41" t="s">
        <v>269</v>
      </c>
      <c r="D414" s="6"/>
      <c r="E414" s="6"/>
      <c r="H414" s="6"/>
      <c r="I414" s="6"/>
      <c r="N414" s="15"/>
      <c r="O414" s="15"/>
    </row>
    <row r="415" spans="2:15" x14ac:dyDescent="0.3">
      <c r="B415" s="42"/>
      <c r="C415" s="41"/>
      <c r="D415" s="6"/>
      <c r="E415" s="6"/>
      <c r="F415" s="41"/>
      <c r="G415" s="6"/>
      <c r="H415" s="6"/>
      <c r="I415" s="6"/>
      <c r="L415" s="15"/>
    </row>
    <row r="416" spans="2:15" x14ac:dyDescent="0.3">
      <c r="B416" s="42"/>
      <c r="C416" s="41" t="s">
        <v>319</v>
      </c>
      <c r="D416" s="6"/>
      <c r="E416" s="6"/>
      <c r="F416" s="6"/>
      <c r="G416" s="6"/>
      <c r="H416" s="6"/>
      <c r="I416" s="6"/>
    </row>
    <row r="417" spans="2:28" x14ac:dyDescent="0.3">
      <c r="B417" s="6"/>
      <c r="C417" s="41" t="s">
        <v>271</v>
      </c>
      <c r="D417" s="6"/>
      <c r="E417" s="6"/>
      <c r="F417" s="6"/>
      <c r="G417" s="6"/>
      <c r="H417" s="6"/>
      <c r="I417" s="6"/>
    </row>
    <row r="418" spans="2:28" x14ac:dyDescent="0.3">
      <c r="B418" s="6"/>
      <c r="C418" s="41"/>
      <c r="D418" s="6"/>
      <c r="E418" s="6"/>
      <c r="F418" s="6"/>
      <c r="G418" s="6"/>
      <c r="H418" s="6"/>
      <c r="I418" s="6"/>
    </row>
    <row r="419" spans="2:28" x14ac:dyDescent="0.3">
      <c r="B419" s="6"/>
      <c r="C419" s="41" t="s">
        <v>414</v>
      </c>
      <c r="D419" s="6"/>
      <c r="E419" s="6"/>
      <c r="F419" s="6"/>
      <c r="G419" s="6"/>
      <c r="H419" s="6"/>
      <c r="I419" s="174" t="s">
        <v>270</v>
      </c>
      <c r="M419" t="s">
        <v>415</v>
      </c>
    </row>
    <row r="420" spans="2:28" x14ac:dyDescent="0.3">
      <c r="B420" s="6"/>
      <c r="C420" s="41"/>
      <c r="D420" s="6"/>
      <c r="E420" s="6"/>
      <c r="F420" s="6"/>
      <c r="G420" s="6"/>
      <c r="H420" s="6"/>
      <c r="I420" s="6"/>
    </row>
    <row r="421" spans="2:28" ht="20.149999999999999" x14ac:dyDescent="0.5">
      <c r="B421" s="14" t="s">
        <v>51</v>
      </c>
      <c r="C421" s="4"/>
      <c r="D421" s="7"/>
      <c r="E421" s="4"/>
      <c r="F421" s="4"/>
      <c r="G421" s="6"/>
      <c r="H421" s="6"/>
      <c r="I421" s="6"/>
      <c r="J421" s="6"/>
      <c r="K421" s="6"/>
      <c r="L421" s="3"/>
      <c r="M421" s="3"/>
      <c r="N421" s="3"/>
      <c r="O421" s="3"/>
      <c r="P421" s="3"/>
      <c r="Q421" s="2"/>
      <c r="R421" s="2"/>
      <c r="S421" s="2"/>
      <c r="T421" s="2"/>
      <c r="U421" s="2"/>
      <c r="V421" s="2"/>
      <c r="W421" s="2"/>
      <c r="X421" s="1"/>
      <c r="Y421" s="1"/>
      <c r="Z421" s="1"/>
      <c r="AA421" s="1"/>
      <c r="AB421" s="1"/>
    </row>
    <row r="422" spans="2:28" ht="12.9" thickBot="1" x14ac:dyDescent="0.35">
      <c r="C422" s="4"/>
      <c r="D422" s="7"/>
      <c r="E422" s="4"/>
      <c r="F422" s="4"/>
      <c r="G422" s="6"/>
      <c r="H422" s="6"/>
      <c r="I422" s="6"/>
      <c r="J422" s="6"/>
      <c r="K422" s="6"/>
      <c r="L422" s="3"/>
      <c r="M422" s="3"/>
      <c r="N422" s="3"/>
      <c r="O422" s="3"/>
      <c r="P422" s="3"/>
      <c r="T422" s="2"/>
      <c r="X422" s="1"/>
      <c r="Y422" s="1"/>
      <c r="Z422" s="1"/>
      <c r="AA422" s="1"/>
      <c r="AB422" s="1"/>
    </row>
    <row r="423" spans="2:28" x14ac:dyDescent="0.3">
      <c r="B423" s="83" t="s">
        <v>69</v>
      </c>
      <c r="C423" s="84"/>
      <c r="D423" s="12" t="s">
        <v>333</v>
      </c>
      <c r="E423" s="4"/>
      <c r="F423" s="4"/>
      <c r="G423" s="6"/>
      <c r="H423" s="6"/>
      <c r="I423" s="6"/>
      <c r="J423" s="6"/>
      <c r="K423" s="6"/>
      <c r="L423" s="3"/>
      <c r="M423" s="3"/>
      <c r="N423" s="3"/>
      <c r="O423" s="3"/>
      <c r="P423" s="3"/>
      <c r="Q423" s="2"/>
      <c r="R423" s="2"/>
      <c r="S423" s="2"/>
      <c r="T423" s="2"/>
      <c r="U423" s="2"/>
      <c r="V423" s="2"/>
      <c r="W423" s="2"/>
    </row>
    <row r="424" spans="2:28" ht="12.9" thickBot="1" x14ac:dyDescent="0.35">
      <c r="B424" s="85" t="s">
        <v>70</v>
      </c>
      <c r="C424" s="86"/>
      <c r="D424" s="12" t="s">
        <v>430</v>
      </c>
      <c r="E424" s="4"/>
      <c r="F424" s="4"/>
      <c r="G424" s="6"/>
      <c r="H424" s="6"/>
      <c r="I424" s="6"/>
      <c r="J424" s="6"/>
      <c r="K424" s="6"/>
      <c r="L424" s="3"/>
      <c r="M424" s="3"/>
      <c r="N424" s="3"/>
      <c r="O424" s="3"/>
      <c r="P424" s="3"/>
      <c r="Q424" s="2"/>
      <c r="R424" s="2"/>
      <c r="S424" s="2"/>
      <c r="T424" s="2"/>
      <c r="U424" s="2"/>
      <c r="V424" s="2"/>
      <c r="W424" s="2"/>
    </row>
    <row r="425" spans="2:28" x14ac:dyDescent="0.3">
      <c r="B425" s="8"/>
      <c r="C425" s="4"/>
      <c r="D425" s="12"/>
      <c r="E425" s="4"/>
      <c r="F425" s="4"/>
      <c r="G425" s="6"/>
      <c r="H425" s="6"/>
      <c r="I425" s="6"/>
      <c r="J425" s="6"/>
      <c r="K425" s="6"/>
      <c r="L425" s="3"/>
      <c r="M425" s="3"/>
      <c r="N425" s="3"/>
      <c r="O425" s="3"/>
      <c r="P425" s="3"/>
      <c r="Q425" s="2"/>
      <c r="R425" s="2"/>
      <c r="S425" s="2"/>
      <c r="T425" s="2"/>
      <c r="U425" s="2"/>
      <c r="V425" s="2"/>
      <c r="W425" s="2"/>
    </row>
    <row r="426" spans="2:28" ht="12.9" thickBot="1" x14ac:dyDescent="0.35">
      <c r="B426" s="8"/>
      <c r="C426" s="4"/>
      <c r="D426" s="12"/>
      <c r="E426" s="4"/>
      <c r="F426" s="4"/>
      <c r="G426" s="6"/>
      <c r="H426" s="6"/>
      <c r="I426" s="6"/>
      <c r="J426" s="6"/>
      <c r="K426" s="6"/>
      <c r="L426" s="3"/>
      <c r="M426" s="3"/>
      <c r="N426" s="3"/>
      <c r="O426" s="3"/>
      <c r="P426" s="3"/>
      <c r="Q426" s="2"/>
      <c r="R426" s="2"/>
      <c r="S426" s="2"/>
      <c r="T426" s="2"/>
      <c r="U426" s="2"/>
      <c r="V426" s="2"/>
      <c r="W426" s="2"/>
    </row>
    <row r="427" spans="2:28" ht="12.9" thickBot="1" x14ac:dyDescent="0.35">
      <c r="B427" s="87" t="s">
        <v>157</v>
      </c>
      <c r="C427" s="18"/>
      <c r="D427" s="12" t="s">
        <v>53</v>
      </c>
      <c r="E427" s="4"/>
      <c r="F427" s="4"/>
      <c r="G427" s="6"/>
      <c r="H427" s="6"/>
      <c r="I427" s="6"/>
      <c r="J427" s="6"/>
      <c r="K427" s="6"/>
      <c r="L427" s="3"/>
      <c r="M427" s="3"/>
      <c r="N427" s="3"/>
      <c r="O427" s="3"/>
      <c r="P427" s="3"/>
      <c r="Q427" s="2"/>
      <c r="R427" s="2"/>
      <c r="S427" s="2"/>
      <c r="T427" s="2"/>
      <c r="U427" s="2"/>
      <c r="V427" s="2"/>
      <c r="W427" s="2"/>
    </row>
    <row r="428" spans="2:28" x14ac:dyDescent="0.3">
      <c r="B428" s="8"/>
      <c r="C428" s="4"/>
      <c r="D428" s="12" t="s">
        <v>334</v>
      </c>
      <c r="E428" s="4"/>
      <c r="F428" s="4"/>
      <c r="G428" s="6"/>
      <c r="H428" s="6"/>
      <c r="I428" s="6"/>
      <c r="J428" s="6"/>
      <c r="K428" s="6"/>
      <c r="L428" s="3"/>
      <c r="M428" s="3"/>
      <c r="N428" s="3"/>
      <c r="O428" s="3"/>
      <c r="P428" s="3"/>
      <c r="Q428" s="2"/>
      <c r="R428" s="2"/>
      <c r="S428" s="2"/>
      <c r="T428" s="2"/>
      <c r="U428" s="2"/>
      <c r="V428" s="2"/>
      <c r="W428" s="2"/>
    </row>
    <row r="429" spans="2:28" x14ac:dyDescent="0.3">
      <c r="B429" s="8"/>
      <c r="C429" s="4"/>
      <c r="D429" s="12"/>
      <c r="E429" s="4"/>
      <c r="F429" s="4"/>
      <c r="G429" s="6"/>
      <c r="H429" s="6"/>
      <c r="I429" s="6"/>
      <c r="J429" s="6"/>
      <c r="K429" s="6"/>
      <c r="L429" s="3"/>
      <c r="M429" s="3"/>
      <c r="N429" s="3"/>
      <c r="O429" s="3"/>
      <c r="P429" s="3"/>
      <c r="Q429" s="2"/>
      <c r="R429" s="2"/>
      <c r="S429" s="2"/>
      <c r="T429" s="2"/>
      <c r="U429" s="2"/>
      <c r="V429" s="2"/>
      <c r="W429" s="2"/>
    </row>
    <row r="430" spans="2:28" ht="12.9" thickBot="1" x14ac:dyDescent="0.35">
      <c r="B430" s="8"/>
      <c r="C430" s="4"/>
      <c r="D430" s="12"/>
      <c r="E430" s="4"/>
      <c r="F430" s="4"/>
      <c r="G430" s="6"/>
      <c r="H430" s="6"/>
      <c r="I430" s="6"/>
      <c r="J430" s="6"/>
      <c r="K430" s="6"/>
      <c r="L430" s="3"/>
      <c r="M430" s="3"/>
      <c r="N430" s="3"/>
      <c r="O430" s="3"/>
      <c r="P430" s="3"/>
      <c r="Q430" s="2"/>
      <c r="R430" s="2"/>
      <c r="S430" s="2"/>
      <c r="T430" s="2"/>
      <c r="U430" s="2"/>
      <c r="V430" s="2"/>
      <c r="W430" s="2"/>
    </row>
    <row r="431" spans="2:28" x14ac:dyDescent="0.3">
      <c r="B431" s="83" t="s">
        <v>335</v>
      </c>
      <c r="C431" s="16"/>
      <c r="D431" s="175" t="s">
        <v>54</v>
      </c>
      <c r="E431" s="4"/>
      <c r="F431" s="4"/>
      <c r="G431" s="6"/>
      <c r="H431" s="6"/>
      <c r="I431" s="6"/>
      <c r="J431" s="6"/>
      <c r="K431" s="6"/>
      <c r="L431" s="3"/>
      <c r="M431" s="3"/>
      <c r="N431" s="3"/>
      <c r="O431" s="3"/>
      <c r="P431" s="3"/>
      <c r="Q431" s="2"/>
      <c r="R431" s="2"/>
      <c r="S431" s="2"/>
      <c r="T431" s="2"/>
      <c r="U431" s="2"/>
      <c r="V431" s="2"/>
      <c r="W431" s="2"/>
    </row>
    <row r="432" spans="2:28" x14ac:dyDescent="0.3">
      <c r="B432" s="88" t="s">
        <v>336</v>
      </c>
      <c r="C432" s="19"/>
      <c r="D432" s="12" t="s">
        <v>337</v>
      </c>
      <c r="E432" s="4"/>
      <c r="F432" s="4"/>
      <c r="G432" s="6"/>
      <c r="H432" s="6"/>
      <c r="I432" s="6"/>
      <c r="J432" s="6"/>
      <c r="K432" s="6"/>
      <c r="L432" s="3"/>
      <c r="M432" s="3"/>
      <c r="N432" s="3"/>
      <c r="O432" s="3"/>
      <c r="P432" s="3"/>
      <c r="Q432" s="2"/>
      <c r="R432" s="2"/>
      <c r="S432" s="2"/>
      <c r="T432" s="2"/>
      <c r="U432" s="2"/>
      <c r="V432" s="2"/>
      <c r="W432" s="2"/>
    </row>
    <row r="433" spans="2:23" x14ac:dyDescent="0.3">
      <c r="B433" s="88" t="s">
        <v>272</v>
      </c>
      <c r="C433" s="19"/>
      <c r="D433" s="12" t="s">
        <v>338</v>
      </c>
      <c r="E433" s="4"/>
      <c r="F433" s="4"/>
      <c r="G433" s="6"/>
      <c r="H433" s="6"/>
      <c r="I433" s="6"/>
      <c r="J433" s="6"/>
      <c r="K433" s="6"/>
      <c r="L433" s="3"/>
      <c r="M433" s="3"/>
      <c r="N433" s="3"/>
      <c r="O433" s="3"/>
      <c r="P433" s="3"/>
      <c r="Q433" s="2"/>
      <c r="R433" s="2"/>
      <c r="S433" s="2"/>
      <c r="T433" s="2"/>
      <c r="U433" s="2"/>
      <c r="V433" s="2"/>
      <c r="W433" s="2"/>
    </row>
    <row r="434" spans="2:23" ht="12.9" thickBot="1" x14ac:dyDescent="0.35">
      <c r="B434" s="85" t="s">
        <v>273</v>
      </c>
      <c r="C434" s="17"/>
      <c r="D434" s="12"/>
      <c r="E434" s="4"/>
      <c r="F434" s="4"/>
      <c r="G434" s="6"/>
      <c r="H434" s="6"/>
      <c r="I434" s="6"/>
      <c r="J434" s="6"/>
      <c r="K434" s="6"/>
      <c r="L434" s="3"/>
      <c r="M434" s="3"/>
      <c r="N434" s="3"/>
      <c r="O434" s="3"/>
      <c r="P434" s="3"/>
      <c r="Q434" s="2"/>
      <c r="R434" s="2"/>
      <c r="S434" s="2"/>
      <c r="T434" s="2"/>
      <c r="U434" s="2"/>
      <c r="V434" s="2"/>
      <c r="W434" s="2"/>
    </row>
    <row r="435" spans="2:23" x14ac:dyDescent="0.3">
      <c r="B435" s="8"/>
      <c r="C435" s="4"/>
      <c r="D435" s="12"/>
      <c r="E435" s="4"/>
      <c r="F435" s="4"/>
      <c r="G435" s="6"/>
      <c r="H435" s="6"/>
      <c r="I435" s="6"/>
      <c r="J435" s="6"/>
      <c r="K435" s="6"/>
      <c r="L435" s="3"/>
      <c r="M435" s="3"/>
      <c r="N435" s="3"/>
      <c r="O435" s="3"/>
      <c r="P435" s="3"/>
      <c r="Q435" s="2"/>
      <c r="R435" s="2"/>
      <c r="S435" s="2"/>
      <c r="T435" s="2"/>
      <c r="U435" s="2"/>
      <c r="V435" s="2"/>
      <c r="W435" s="2"/>
    </row>
    <row r="436" spans="2:23" ht="12.9" thickBot="1" x14ac:dyDescent="0.35">
      <c r="B436" s="8"/>
      <c r="C436" s="4"/>
      <c r="D436" s="12"/>
      <c r="E436" s="4"/>
      <c r="F436" s="4"/>
      <c r="G436" s="6"/>
      <c r="H436" s="6"/>
      <c r="I436" s="6"/>
      <c r="J436" s="6"/>
      <c r="K436" s="6"/>
      <c r="L436" s="3"/>
      <c r="M436" s="3"/>
      <c r="N436" s="3"/>
      <c r="O436" s="3"/>
      <c r="P436" s="3"/>
      <c r="Q436" s="2"/>
      <c r="R436" s="2"/>
      <c r="S436" s="2"/>
      <c r="T436" s="2"/>
      <c r="U436" s="2"/>
      <c r="V436" s="2"/>
      <c r="W436" s="2"/>
    </row>
    <row r="437" spans="2:23" x14ac:dyDescent="0.3">
      <c r="B437" s="83" t="s">
        <v>353</v>
      </c>
      <c r="C437" s="16"/>
      <c r="D437" s="12" t="s">
        <v>339</v>
      </c>
      <c r="E437" s="4"/>
      <c r="F437" s="4"/>
      <c r="G437" s="6"/>
      <c r="H437" s="6"/>
      <c r="I437" s="6"/>
      <c r="J437" s="6"/>
      <c r="K437" s="6"/>
      <c r="L437" s="3"/>
      <c r="M437" s="3"/>
      <c r="N437" s="3"/>
      <c r="O437" s="3"/>
      <c r="P437" s="3"/>
      <c r="Q437" s="2"/>
      <c r="R437" s="2"/>
      <c r="S437" s="2"/>
      <c r="T437" s="2"/>
      <c r="U437" s="2"/>
      <c r="V437" s="2"/>
      <c r="W437" s="2"/>
    </row>
    <row r="438" spans="2:23" x14ac:dyDescent="0.3">
      <c r="B438" s="88" t="s">
        <v>336</v>
      </c>
      <c r="C438" s="19"/>
      <c r="D438" s="12"/>
      <c r="E438" s="4"/>
      <c r="F438" s="4"/>
      <c r="G438" s="6"/>
      <c r="H438" s="6"/>
      <c r="I438" s="6"/>
      <c r="J438" s="6"/>
      <c r="K438" s="6"/>
      <c r="L438" s="3"/>
      <c r="M438" s="3"/>
      <c r="N438" s="3"/>
      <c r="O438" s="3"/>
      <c r="P438" s="3"/>
      <c r="Q438" s="2"/>
      <c r="R438" s="2"/>
      <c r="S438" s="2"/>
      <c r="T438" s="2"/>
      <c r="U438" s="2"/>
      <c r="V438" s="2"/>
      <c r="W438" s="2"/>
    </row>
    <row r="439" spans="2:23" x14ac:dyDescent="0.3">
      <c r="B439" s="88" t="s">
        <v>272</v>
      </c>
      <c r="C439" s="19"/>
      <c r="D439" s="12"/>
      <c r="E439" s="4"/>
      <c r="F439" s="4"/>
      <c r="G439" s="6"/>
      <c r="H439" s="6"/>
      <c r="I439" s="6"/>
      <c r="J439" s="6"/>
      <c r="K439" s="6"/>
      <c r="L439" s="3"/>
      <c r="M439" s="3"/>
      <c r="N439" s="3"/>
      <c r="O439" s="3"/>
      <c r="P439" s="3"/>
      <c r="Q439" s="2"/>
      <c r="R439" s="2"/>
      <c r="S439" s="2"/>
      <c r="T439" s="2"/>
      <c r="U439" s="2"/>
      <c r="V439" s="2"/>
      <c r="W439" s="2"/>
    </row>
    <row r="440" spans="2:23" ht="12.9" thickBot="1" x14ac:dyDescent="0.35">
      <c r="B440" s="85" t="s">
        <v>273</v>
      </c>
      <c r="C440" s="17"/>
      <c r="D440" s="12"/>
      <c r="E440" s="4"/>
      <c r="F440" s="4"/>
      <c r="G440" s="6"/>
      <c r="H440" s="6"/>
      <c r="I440" s="6"/>
      <c r="J440" s="6"/>
      <c r="K440" s="6"/>
      <c r="L440" s="3"/>
      <c r="M440" s="3"/>
      <c r="N440" s="3"/>
      <c r="O440" s="3"/>
      <c r="P440" s="3"/>
      <c r="Q440" s="2"/>
      <c r="R440" s="2"/>
      <c r="S440" s="2"/>
      <c r="T440" s="2"/>
      <c r="U440" s="2"/>
      <c r="V440" s="2"/>
      <c r="W440" s="2"/>
    </row>
    <row r="441" spans="2:23" x14ac:dyDescent="0.3">
      <c r="B441" s="8"/>
      <c r="C441" s="4"/>
      <c r="D441" s="12"/>
      <c r="E441" s="4"/>
      <c r="F441" s="4"/>
      <c r="G441" s="6"/>
      <c r="H441" s="6"/>
      <c r="I441" s="6"/>
      <c r="J441" s="6"/>
      <c r="K441" s="6"/>
      <c r="L441" s="3"/>
      <c r="M441" s="3"/>
      <c r="N441" s="3"/>
      <c r="O441" s="3"/>
      <c r="P441" s="3"/>
      <c r="Q441" s="2"/>
      <c r="R441" s="2"/>
      <c r="S441" s="2"/>
      <c r="T441" s="2"/>
      <c r="U441" s="2"/>
      <c r="V441" s="2"/>
      <c r="W441" s="2"/>
    </row>
    <row r="442" spans="2:23" ht="12.9" thickBot="1" x14ac:dyDescent="0.35">
      <c r="B442" s="8"/>
      <c r="C442" s="4"/>
      <c r="D442" s="12"/>
      <c r="E442" s="4"/>
      <c r="F442" s="4"/>
      <c r="G442" s="6"/>
      <c r="H442" s="6"/>
      <c r="I442" s="6"/>
      <c r="J442" s="6"/>
      <c r="K442" s="6"/>
      <c r="L442" s="3"/>
      <c r="M442" s="3"/>
      <c r="N442" s="3"/>
      <c r="O442" s="3"/>
      <c r="P442" s="3"/>
      <c r="Q442" s="2"/>
      <c r="R442" s="2"/>
      <c r="S442" s="2"/>
      <c r="T442" s="2"/>
      <c r="U442" s="2"/>
      <c r="V442" s="2"/>
      <c r="W442" s="2"/>
    </row>
    <row r="443" spans="2:23" ht="12.9" thickBot="1" x14ac:dyDescent="0.35">
      <c r="B443" s="87" t="s">
        <v>340</v>
      </c>
      <c r="C443" s="18"/>
      <c r="D443" s="12" t="s">
        <v>341</v>
      </c>
      <c r="E443" s="4"/>
      <c r="F443" s="4"/>
      <c r="G443" s="6"/>
      <c r="H443" s="6"/>
      <c r="I443" s="6"/>
      <c r="J443" s="6"/>
      <c r="K443" s="6"/>
      <c r="L443" s="3"/>
      <c r="M443" s="3"/>
      <c r="N443" s="3"/>
      <c r="O443" s="3"/>
      <c r="P443" s="3"/>
      <c r="Q443" s="2"/>
      <c r="R443" s="2"/>
      <c r="S443" s="2"/>
      <c r="T443" s="2"/>
      <c r="U443" s="2"/>
      <c r="V443" s="2"/>
      <c r="W443" s="2"/>
    </row>
    <row r="444" spans="2:23" x14ac:dyDescent="0.3">
      <c r="B444" s="8"/>
      <c r="C444" s="4"/>
      <c r="D444" s="12" t="s">
        <v>82</v>
      </c>
      <c r="E444" s="4"/>
      <c r="F444" s="4"/>
      <c r="G444" s="6"/>
      <c r="H444" s="6"/>
      <c r="I444" s="6"/>
      <c r="J444" s="6"/>
      <c r="K444" s="6"/>
      <c r="L444" s="3"/>
      <c r="M444" s="3"/>
      <c r="N444" s="3"/>
      <c r="O444" s="3"/>
      <c r="P444" s="3"/>
      <c r="Q444" s="2"/>
      <c r="R444" s="2"/>
      <c r="S444" s="2"/>
      <c r="T444" s="2"/>
      <c r="U444" s="2"/>
      <c r="V444" s="2"/>
      <c r="W444" s="2"/>
    </row>
    <row r="445" spans="2:23" x14ac:dyDescent="0.3">
      <c r="B445" s="8"/>
      <c r="C445" s="4"/>
      <c r="D445" s="12"/>
      <c r="E445" s="4"/>
      <c r="F445" s="4"/>
      <c r="G445" s="6"/>
      <c r="H445" s="6"/>
      <c r="I445" s="6"/>
      <c r="J445" s="6"/>
      <c r="K445" s="6"/>
      <c r="L445" s="3"/>
      <c r="M445" s="3"/>
      <c r="N445" s="3"/>
      <c r="O445" s="3"/>
      <c r="P445" s="3"/>
      <c r="Q445" s="2"/>
      <c r="R445" s="2"/>
      <c r="S445" s="2"/>
      <c r="T445" s="2"/>
      <c r="U445" s="2"/>
      <c r="V445" s="2"/>
      <c r="W445" s="2"/>
    </row>
    <row r="446" spans="2:23" ht="12.9" thickBot="1" x14ac:dyDescent="0.35">
      <c r="B446" s="8"/>
      <c r="C446" s="4"/>
      <c r="D446" s="12"/>
      <c r="E446" s="4"/>
      <c r="F446" s="4"/>
      <c r="G446" s="6"/>
      <c r="H446" s="6"/>
      <c r="I446" s="6"/>
      <c r="J446" s="6"/>
      <c r="K446" s="6"/>
      <c r="L446" s="3"/>
      <c r="M446" s="3"/>
      <c r="N446" s="3"/>
      <c r="O446" s="3"/>
      <c r="P446" s="3"/>
      <c r="Q446" s="2"/>
      <c r="R446" s="2"/>
      <c r="S446" s="2"/>
      <c r="T446" s="2"/>
      <c r="U446" s="2"/>
      <c r="V446" s="2"/>
      <c r="W446" s="2"/>
    </row>
    <row r="447" spans="2:23" x14ac:dyDescent="0.3">
      <c r="B447" s="83" t="s">
        <v>56</v>
      </c>
      <c r="C447" s="16"/>
      <c r="D447" s="93" t="s">
        <v>342</v>
      </c>
      <c r="E447" s="94"/>
      <c r="F447" s="94"/>
      <c r="G447" s="95"/>
      <c r="H447" s="95"/>
      <c r="I447" s="95"/>
      <c r="J447" s="95"/>
      <c r="K447" s="95"/>
      <c r="L447" s="95"/>
      <c r="M447" s="95"/>
      <c r="N447" s="95"/>
      <c r="O447" s="95"/>
      <c r="P447" s="3"/>
      <c r="Q447" s="2"/>
      <c r="R447" s="2"/>
      <c r="S447" s="2"/>
      <c r="T447" s="2"/>
      <c r="U447" s="2"/>
      <c r="V447" s="2"/>
      <c r="W447" s="2"/>
    </row>
    <row r="448" spans="2:23" x14ac:dyDescent="0.3">
      <c r="B448" s="88" t="s">
        <v>55</v>
      </c>
      <c r="C448" s="19"/>
      <c r="D448" s="93" t="s">
        <v>57</v>
      </c>
      <c r="E448" s="94"/>
      <c r="F448" s="94"/>
      <c r="G448" s="95"/>
      <c r="H448" s="95"/>
      <c r="I448" s="95"/>
      <c r="J448" s="95"/>
      <c r="K448" s="95"/>
      <c r="L448" s="95"/>
      <c r="M448" s="95"/>
      <c r="N448" s="95"/>
      <c r="O448" s="95"/>
      <c r="P448" s="3"/>
      <c r="Q448" s="2"/>
      <c r="R448" s="2"/>
      <c r="S448" s="2"/>
      <c r="T448" s="2"/>
      <c r="U448" s="2"/>
      <c r="V448" s="2"/>
      <c r="W448" s="2"/>
    </row>
    <row r="449" spans="2:23" ht="12.9" thickBot="1" x14ac:dyDescent="0.35">
      <c r="B449" s="85" t="s">
        <v>343</v>
      </c>
      <c r="C449" s="17"/>
      <c r="D449" s="93" t="s">
        <v>58</v>
      </c>
      <c r="E449" s="94"/>
      <c r="F449" s="94"/>
      <c r="G449" s="95"/>
      <c r="H449" s="95"/>
      <c r="I449" s="95"/>
      <c r="J449" s="95"/>
      <c r="K449" s="95"/>
      <c r="L449" s="95"/>
      <c r="M449" s="95"/>
      <c r="N449" s="95"/>
      <c r="O449" s="95"/>
      <c r="P449" s="3"/>
      <c r="Q449" s="2"/>
      <c r="R449" s="2"/>
      <c r="S449" s="2"/>
      <c r="T449" s="2"/>
      <c r="U449" s="2"/>
      <c r="V449" s="2"/>
      <c r="W449" s="2"/>
    </row>
    <row r="450" spans="2:23" x14ac:dyDescent="0.3">
      <c r="C450" s="22"/>
      <c r="D450" s="93" t="s">
        <v>59</v>
      </c>
      <c r="E450" s="94"/>
      <c r="F450" s="94"/>
      <c r="G450" s="95"/>
      <c r="H450" s="95"/>
      <c r="I450" s="95"/>
      <c r="J450" s="95"/>
      <c r="K450" s="95"/>
      <c r="L450" s="95"/>
      <c r="M450" s="95"/>
      <c r="N450" s="95"/>
      <c r="O450" s="95"/>
      <c r="P450" s="3"/>
      <c r="Q450" s="2"/>
      <c r="R450" s="2"/>
      <c r="S450" s="2"/>
      <c r="T450" s="2"/>
      <c r="U450" s="2"/>
      <c r="V450" s="2"/>
      <c r="W450" s="2"/>
    </row>
    <row r="451" spans="2:23" x14ac:dyDescent="0.3">
      <c r="B451" s="89" t="s">
        <v>234</v>
      </c>
      <c r="C451" s="22"/>
      <c r="D451" s="93" t="s">
        <v>60</v>
      </c>
      <c r="E451" s="94"/>
      <c r="F451" s="94"/>
      <c r="G451" s="95"/>
      <c r="H451" s="95"/>
      <c r="I451" s="95"/>
      <c r="J451" s="95"/>
      <c r="K451" s="95"/>
      <c r="L451" s="95"/>
      <c r="M451" s="95"/>
      <c r="N451" s="95"/>
      <c r="O451" s="95"/>
      <c r="P451" s="3"/>
      <c r="Q451" s="2"/>
      <c r="R451" s="2"/>
      <c r="S451" s="2"/>
      <c r="T451" s="2"/>
      <c r="U451" s="2"/>
      <c r="V451" s="2"/>
      <c r="W451" s="2"/>
    </row>
    <row r="452" spans="2:23" x14ac:dyDescent="0.3">
      <c r="B452" s="89" t="s">
        <v>242</v>
      </c>
      <c r="C452" s="22"/>
      <c r="D452" s="93" t="s">
        <v>61</v>
      </c>
      <c r="E452" s="94"/>
      <c r="F452" s="94"/>
      <c r="G452" s="95"/>
      <c r="H452" s="95"/>
      <c r="I452" s="95"/>
      <c r="J452" s="95"/>
      <c r="K452" s="95"/>
      <c r="L452" s="95"/>
      <c r="M452" s="95"/>
      <c r="N452" s="95"/>
      <c r="O452" s="95"/>
      <c r="P452" s="3"/>
      <c r="Q452" s="2"/>
      <c r="R452" s="2"/>
      <c r="S452" s="2"/>
      <c r="T452" s="2"/>
      <c r="U452" s="2"/>
      <c r="V452" s="2"/>
      <c r="W452" s="2"/>
    </row>
    <row r="453" spans="2:23" x14ac:dyDescent="0.3">
      <c r="B453" s="89" t="s">
        <v>235</v>
      </c>
      <c r="C453" s="22"/>
      <c r="D453" s="93"/>
      <c r="E453" s="94"/>
      <c r="F453" s="94"/>
      <c r="G453" s="95"/>
      <c r="H453" s="95"/>
      <c r="I453" s="95"/>
      <c r="J453" s="95"/>
      <c r="K453" s="95"/>
      <c r="L453" s="95"/>
      <c r="M453" s="95"/>
      <c r="N453" s="95"/>
      <c r="O453" s="95"/>
      <c r="P453" s="3"/>
      <c r="Q453" s="2"/>
      <c r="R453" s="2"/>
      <c r="S453" s="2"/>
      <c r="T453" s="2"/>
      <c r="U453" s="2"/>
      <c r="V453" s="2"/>
      <c r="W453" s="2"/>
    </row>
    <row r="454" spans="2:23" x14ac:dyDescent="0.3">
      <c r="B454" s="89" t="s">
        <v>243</v>
      </c>
      <c r="C454" s="4"/>
      <c r="D454" s="93" t="s">
        <v>62</v>
      </c>
      <c r="E454" s="94"/>
      <c r="F454" s="94"/>
      <c r="G454" s="95"/>
      <c r="H454" s="95"/>
      <c r="I454" s="95"/>
      <c r="J454" s="95"/>
      <c r="K454" s="95"/>
      <c r="L454" s="95"/>
      <c r="M454" s="95"/>
      <c r="N454" s="95"/>
      <c r="O454" s="95"/>
      <c r="P454" s="3"/>
      <c r="Q454" s="2"/>
      <c r="R454" s="2"/>
      <c r="S454" s="2"/>
      <c r="T454" s="2"/>
      <c r="U454" s="2"/>
      <c r="V454" s="2"/>
      <c r="W454" s="2"/>
    </row>
    <row r="455" spans="2:23" x14ac:dyDescent="0.3">
      <c r="B455" s="89" t="s">
        <v>244</v>
      </c>
      <c r="C455" s="4"/>
      <c r="D455" s="93"/>
      <c r="E455" s="94"/>
      <c r="F455" s="94"/>
      <c r="G455" s="95"/>
      <c r="H455" s="95"/>
      <c r="I455" s="95"/>
      <c r="J455" s="95"/>
      <c r="K455" s="95"/>
      <c r="L455" s="95"/>
      <c r="M455" s="95"/>
      <c r="N455" s="95"/>
      <c r="O455" s="95"/>
      <c r="P455" s="3"/>
      <c r="Q455" s="2"/>
      <c r="R455" s="2"/>
      <c r="S455" s="2"/>
      <c r="T455" s="2"/>
      <c r="U455" s="2"/>
      <c r="V455" s="2"/>
      <c r="W455" s="2"/>
    </row>
    <row r="456" spans="2:23" x14ac:dyDescent="0.3">
      <c r="B456" s="89" t="s">
        <v>245</v>
      </c>
      <c r="D456" s="93" t="s">
        <v>451</v>
      </c>
      <c r="E456" s="94"/>
      <c r="F456" s="94"/>
      <c r="G456" s="95"/>
      <c r="H456" s="95"/>
      <c r="I456" s="95"/>
      <c r="J456" s="95"/>
      <c r="K456" s="95"/>
      <c r="L456" s="95"/>
      <c r="M456" s="95"/>
      <c r="N456" s="95"/>
      <c r="O456" s="95"/>
      <c r="P456" s="3"/>
      <c r="Q456" s="2"/>
      <c r="R456" s="2"/>
      <c r="S456" s="2"/>
      <c r="T456" s="2"/>
      <c r="U456" s="2"/>
      <c r="V456" s="2"/>
      <c r="W456" s="2"/>
    </row>
    <row r="457" spans="2:23" x14ac:dyDescent="0.3">
      <c r="B457" s="89" t="s">
        <v>246</v>
      </c>
      <c r="C457" s="4"/>
      <c r="D457" s="93"/>
      <c r="E457" s="94"/>
      <c r="F457" s="94"/>
      <c r="G457" s="95"/>
      <c r="H457" s="95"/>
      <c r="I457" s="95"/>
      <c r="J457" s="95"/>
      <c r="K457" s="95"/>
      <c r="L457" s="95"/>
      <c r="M457" s="95"/>
      <c r="N457" s="95"/>
      <c r="O457" s="95"/>
      <c r="P457" s="3"/>
      <c r="Q457" s="2"/>
      <c r="R457" s="2"/>
      <c r="S457" s="2"/>
      <c r="T457" s="2"/>
      <c r="U457" s="2"/>
      <c r="V457" s="2"/>
      <c r="W457" s="2"/>
    </row>
    <row r="458" spans="2:23" x14ac:dyDescent="0.3">
      <c r="B458" s="89" t="s">
        <v>247</v>
      </c>
      <c r="C458" s="4"/>
      <c r="D458" s="93" t="s">
        <v>83</v>
      </c>
      <c r="E458" s="94"/>
      <c r="F458" s="94"/>
      <c r="G458" s="95"/>
      <c r="H458" s="95"/>
      <c r="I458" s="95"/>
      <c r="J458" s="95"/>
      <c r="K458" s="96" t="s">
        <v>84</v>
      </c>
      <c r="L458" s="95"/>
      <c r="M458" s="95"/>
      <c r="N458" s="95"/>
      <c r="O458" s="95"/>
      <c r="P458" s="3"/>
      <c r="Q458" s="2"/>
      <c r="R458" s="2"/>
      <c r="S458" s="2"/>
      <c r="T458" s="2"/>
      <c r="U458" s="2"/>
      <c r="V458" s="2"/>
      <c r="W458" s="2"/>
    </row>
    <row r="459" spans="2:23" x14ac:dyDescent="0.3">
      <c r="B459" s="89" t="s">
        <v>248</v>
      </c>
      <c r="C459" s="4"/>
      <c r="D459" s="97"/>
      <c r="E459" s="94"/>
      <c r="F459" s="94"/>
      <c r="G459" s="95"/>
      <c r="H459" s="95"/>
      <c r="I459" s="95"/>
      <c r="J459" s="95"/>
      <c r="K459" s="93" t="s">
        <v>63</v>
      </c>
      <c r="L459" s="95"/>
      <c r="M459" s="95"/>
      <c r="N459" s="95"/>
      <c r="O459" s="95"/>
      <c r="P459" s="3"/>
      <c r="Q459" s="2"/>
      <c r="R459" s="2"/>
      <c r="S459" s="2"/>
      <c r="T459" s="2"/>
      <c r="U459" s="2"/>
      <c r="V459" s="2"/>
      <c r="W459" s="2"/>
    </row>
    <row r="460" spans="2:23" x14ac:dyDescent="0.3">
      <c r="C460" s="4"/>
      <c r="D460" s="97"/>
      <c r="E460" s="94"/>
      <c r="F460" s="94"/>
      <c r="G460" s="95"/>
      <c r="H460" s="95"/>
      <c r="I460" s="95"/>
      <c r="J460" s="95"/>
      <c r="K460" s="93"/>
      <c r="L460" s="95"/>
      <c r="M460" s="95"/>
      <c r="N460" s="95"/>
      <c r="O460" s="95"/>
      <c r="P460" s="3"/>
      <c r="Q460" s="2"/>
      <c r="R460" s="2"/>
      <c r="S460" s="2"/>
      <c r="T460" s="2"/>
      <c r="U460" s="2"/>
      <c r="V460" s="2"/>
      <c r="W460" s="2"/>
    </row>
    <row r="461" spans="2:23" ht="12.9" thickBot="1" x14ac:dyDescent="0.35">
      <c r="C461" s="4"/>
      <c r="D461" s="12"/>
      <c r="E461" s="4"/>
      <c r="F461" s="4"/>
      <c r="G461" s="6"/>
      <c r="H461" s="6"/>
      <c r="I461" s="6"/>
      <c r="J461" s="6"/>
      <c r="K461" s="6"/>
      <c r="L461" s="3"/>
      <c r="M461" s="3"/>
      <c r="N461" s="3"/>
      <c r="O461" s="3"/>
      <c r="P461" s="3"/>
      <c r="Q461" s="2"/>
      <c r="R461" s="2"/>
      <c r="S461" s="2"/>
      <c r="T461" s="2"/>
      <c r="U461" s="2"/>
      <c r="V461" s="2"/>
      <c r="W461" s="2"/>
    </row>
    <row r="462" spans="2:23" x14ac:dyDescent="0.3">
      <c r="B462" s="83" t="s">
        <v>177</v>
      </c>
      <c r="C462" s="16"/>
      <c r="D462" s="12" t="s">
        <v>344</v>
      </c>
      <c r="E462" s="4"/>
      <c r="F462" s="4"/>
      <c r="G462" s="6"/>
      <c r="H462" s="6"/>
      <c r="I462" s="6"/>
      <c r="J462" s="6"/>
      <c r="K462" s="6"/>
      <c r="L462" s="3"/>
      <c r="M462" s="3"/>
      <c r="N462" s="3"/>
      <c r="O462" s="3"/>
      <c r="P462" s="3"/>
      <c r="Q462" s="2"/>
      <c r="R462" s="2"/>
      <c r="S462" s="2"/>
      <c r="T462" s="2"/>
      <c r="U462" s="2"/>
      <c r="V462" s="2"/>
      <c r="W462" s="2"/>
    </row>
    <row r="463" spans="2:23" x14ac:dyDescent="0.3">
      <c r="B463" s="88" t="s">
        <v>178</v>
      </c>
      <c r="C463" s="19"/>
      <c r="D463" s="12" t="s">
        <v>66</v>
      </c>
      <c r="E463" s="4"/>
      <c r="F463" s="4"/>
      <c r="G463" s="6"/>
      <c r="H463" s="6"/>
      <c r="I463" s="6"/>
      <c r="J463" s="6"/>
      <c r="K463" s="6"/>
      <c r="L463" s="3"/>
      <c r="M463" s="3"/>
      <c r="N463" s="3"/>
      <c r="O463" s="3"/>
      <c r="P463" s="3"/>
      <c r="Q463" s="2"/>
      <c r="R463" s="2"/>
      <c r="S463" s="2"/>
      <c r="T463" s="2"/>
      <c r="U463" s="2"/>
      <c r="V463" s="2"/>
      <c r="W463" s="2"/>
    </row>
    <row r="464" spans="2:23" x14ac:dyDescent="0.3">
      <c r="B464" s="88" t="s">
        <v>345</v>
      </c>
      <c r="C464" s="19"/>
      <c r="D464" s="12" t="s">
        <v>64</v>
      </c>
      <c r="E464" s="4"/>
      <c r="F464" s="4"/>
      <c r="G464" s="6"/>
      <c r="H464" s="6"/>
      <c r="I464" s="6"/>
      <c r="J464" s="6"/>
      <c r="K464" s="6"/>
      <c r="L464" s="3"/>
      <c r="M464" s="3"/>
      <c r="N464" s="3"/>
      <c r="O464" s="3"/>
      <c r="P464" s="3"/>
      <c r="Q464" s="2"/>
      <c r="R464" s="2"/>
      <c r="S464" s="2"/>
      <c r="T464" s="2"/>
      <c r="U464" s="2"/>
      <c r="V464" s="2"/>
      <c r="W464" s="2"/>
    </row>
    <row r="465" spans="2:23" ht="12.9" thickBot="1" x14ac:dyDescent="0.35">
      <c r="B465" s="85" t="s">
        <v>179</v>
      </c>
      <c r="C465" s="17"/>
      <c r="D465" s="12" t="s">
        <v>65</v>
      </c>
      <c r="E465" s="4"/>
      <c r="F465" s="4"/>
      <c r="G465" s="6"/>
      <c r="H465" s="6"/>
      <c r="I465" s="6"/>
      <c r="J465" s="6"/>
      <c r="K465" s="6"/>
      <c r="L465" s="3"/>
      <c r="M465" s="3"/>
      <c r="N465" s="3"/>
      <c r="O465" s="3"/>
      <c r="P465" s="3"/>
      <c r="Q465" s="2"/>
      <c r="R465" s="2"/>
      <c r="S465" s="2"/>
      <c r="T465" s="2"/>
      <c r="U465" s="2"/>
      <c r="V465" s="2"/>
      <c r="W465" s="2"/>
    </row>
    <row r="466" spans="2:23" x14ac:dyDescent="0.3">
      <c r="B466" s="8"/>
      <c r="C466" s="4"/>
      <c r="D466" s="12" t="s">
        <v>85</v>
      </c>
      <c r="E466" s="4"/>
      <c r="F466" s="4"/>
      <c r="G466" s="6"/>
      <c r="H466" s="5"/>
      <c r="I466" s="5"/>
      <c r="J466" s="5"/>
      <c r="K466" s="5"/>
      <c r="L466" s="3"/>
      <c r="M466" s="3"/>
      <c r="N466" s="3"/>
      <c r="O466" s="3"/>
      <c r="P466" s="3"/>
      <c r="Q466" s="2"/>
      <c r="R466" s="2"/>
      <c r="S466" s="2"/>
      <c r="T466" s="2"/>
      <c r="U466" s="2"/>
      <c r="V466" s="2"/>
      <c r="W466" s="2"/>
    </row>
    <row r="467" spans="2:23" x14ac:dyDescent="0.3">
      <c r="B467" s="89" t="s">
        <v>180</v>
      </c>
      <c r="C467" s="4"/>
      <c r="D467" s="12" t="s">
        <v>67</v>
      </c>
      <c r="E467" s="4"/>
      <c r="F467" s="4"/>
      <c r="G467" s="6"/>
      <c r="H467" s="5"/>
      <c r="I467" s="5"/>
      <c r="J467" s="5"/>
      <c r="K467" s="5"/>
      <c r="L467" s="3"/>
      <c r="M467" s="3"/>
      <c r="N467" s="3"/>
      <c r="O467" s="3"/>
      <c r="P467" s="3"/>
      <c r="Q467" s="2"/>
      <c r="R467" s="2"/>
      <c r="S467" s="2"/>
      <c r="T467" s="2"/>
      <c r="U467" s="2"/>
      <c r="V467" s="2"/>
      <c r="W467" s="2"/>
    </row>
    <row r="468" spans="2:23" x14ac:dyDescent="0.3">
      <c r="B468" s="89" t="s">
        <v>236</v>
      </c>
      <c r="C468" s="4"/>
      <c r="D468" s="12" t="s">
        <v>346</v>
      </c>
      <c r="E468" s="4"/>
      <c r="F468" s="4"/>
      <c r="G468" s="6"/>
      <c r="H468" s="5"/>
      <c r="I468" s="5"/>
      <c r="J468" s="5"/>
      <c r="K468" s="5"/>
      <c r="L468" s="3"/>
      <c r="M468" s="3"/>
      <c r="N468" s="3"/>
      <c r="O468" s="3"/>
      <c r="P468" s="3"/>
      <c r="Q468" s="2"/>
      <c r="R468" s="2"/>
      <c r="S468" s="2"/>
      <c r="T468" s="2"/>
      <c r="U468" s="2"/>
      <c r="V468" s="2"/>
      <c r="W468" s="2"/>
    </row>
    <row r="469" spans="2:23" x14ac:dyDescent="0.3">
      <c r="B469" s="89" t="s">
        <v>181</v>
      </c>
      <c r="C469" s="4"/>
      <c r="D469" s="12" t="s">
        <v>159</v>
      </c>
      <c r="E469" s="4"/>
      <c r="F469" s="4"/>
      <c r="G469" s="6"/>
      <c r="H469" s="5"/>
      <c r="I469" s="5"/>
      <c r="J469" s="5"/>
      <c r="K469" s="5"/>
      <c r="L469" s="3"/>
      <c r="M469" s="3"/>
      <c r="N469" s="3"/>
      <c r="O469" s="3"/>
      <c r="P469" s="3"/>
      <c r="Q469" s="2"/>
      <c r="R469" s="2"/>
      <c r="S469" s="2"/>
      <c r="T469" s="2"/>
      <c r="U469" s="2"/>
      <c r="V469" s="2"/>
      <c r="W469" s="2"/>
    </row>
    <row r="470" spans="2:23" x14ac:dyDescent="0.3">
      <c r="B470" s="89" t="s">
        <v>182</v>
      </c>
      <c r="C470" s="4"/>
      <c r="D470" s="12" t="s">
        <v>160</v>
      </c>
      <c r="E470" s="4"/>
      <c r="F470" s="4"/>
      <c r="G470" s="6"/>
      <c r="H470" s="5"/>
      <c r="I470" s="5"/>
      <c r="J470" s="5"/>
      <c r="K470" s="5"/>
      <c r="L470" s="3"/>
      <c r="M470" s="3"/>
      <c r="N470" s="3"/>
      <c r="O470" s="3"/>
      <c r="P470" s="3"/>
      <c r="Q470" s="2"/>
      <c r="R470" s="2"/>
      <c r="S470" s="2"/>
      <c r="T470" s="2"/>
      <c r="U470" s="2"/>
      <c r="V470" s="2"/>
      <c r="W470" s="2"/>
    </row>
    <row r="471" spans="2:23" x14ac:dyDescent="0.3">
      <c r="C471" s="4"/>
      <c r="D471" s="23" t="s">
        <v>158</v>
      </c>
      <c r="E471" s="4"/>
      <c r="F471" s="4"/>
      <c r="G471" s="6"/>
      <c r="H471" s="5"/>
      <c r="I471" s="5"/>
      <c r="J471" s="5"/>
      <c r="K471" s="5"/>
      <c r="L471" s="3"/>
      <c r="M471" s="3"/>
      <c r="N471" s="3"/>
      <c r="O471" s="3"/>
      <c r="P471" s="3"/>
      <c r="Q471" s="2"/>
      <c r="R471" s="2"/>
      <c r="S471" s="2"/>
      <c r="T471" s="2"/>
      <c r="U471" s="2"/>
      <c r="V471" s="2"/>
      <c r="W471" s="2"/>
    </row>
    <row r="472" spans="2:23" x14ac:dyDescent="0.3">
      <c r="C472" s="4"/>
      <c r="D472" s="12"/>
      <c r="E472" s="4"/>
      <c r="F472" s="4"/>
      <c r="G472" s="6"/>
      <c r="H472" s="5"/>
      <c r="I472" s="5"/>
      <c r="J472" s="5"/>
      <c r="K472" s="5"/>
      <c r="L472" s="3"/>
      <c r="M472" s="3"/>
      <c r="N472" s="3"/>
      <c r="O472" s="3"/>
      <c r="P472" s="3"/>
      <c r="Q472" s="2"/>
      <c r="R472" s="2"/>
      <c r="S472" s="2"/>
      <c r="T472" s="2"/>
      <c r="U472" s="2"/>
      <c r="V472" s="2"/>
      <c r="W472" s="2"/>
    </row>
    <row r="473" spans="2:23" x14ac:dyDescent="0.3">
      <c r="D473" s="13"/>
    </row>
    <row r="474" spans="2:23" ht="20.149999999999999" x14ac:dyDescent="0.5">
      <c r="B474" s="14" t="s">
        <v>68</v>
      </c>
      <c r="D474" s="13"/>
    </row>
    <row r="475" spans="2:23" ht="12.9" thickBot="1" x14ac:dyDescent="0.35">
      <c r="D475" s="13"/>
    </row>
    <row r="476" spans="2:23" x14ac:dyDescent="0.3">
      <c r="B476" s="100" t="s">
        <v>6</v>
      </c>
      <c r="C476" s="101"/>
      <c r="D476" s="93" t="s">
        <v>347</v>
      </c>
      <c r="E476" s="90"/>
      <c r="F476" s="91"/>
      <c r="G476" s="91"/>
      <c r="H476" s="20"/>
      <c r="I476" s="20"/>
      <c r="J476" s="20"/>
      <c r="K476" s="20"/>
      <c r="L476" s="20"/>
      <c r="M476" s="20"/>
      <c r="N476" s="3"/>
      <c r="O476" s="3"/>
      <c r="P476" s="3"/>
      <c r="Q476" s="2"/>
      <c r="R476" s="2"/>
      <c r="S476" s="2"/>
      <c r="T476" s="2"/>
      <c r="U476" s="2"/>
      <c r="V476" s="2"/>
      <c r="W476" s="2"/>
    </row>
    <row r="477" spans="2:23" ht="12.9" thickBot="1" x14ac:dyDescent="0.35">
      <c r="B477" s="102" t="s">
        <v>348</v>
      </c>
      <c r="C477" s="103"/>
      <c r="D477" s="93" t="s">
        <v>10</v>
      </c>
      <c r="E477" s="92"/>
      <c r="F477" s="91"/>
      <c r="G477" s="91"/>
      <c r="H477" s="20"/>
      <c r="I477" s="20"/>
      <c r="J477" s="20"/>
      <c r="K477" s="20"/>
      <c r="L477" s="20"/>
      <c r="M477" s="20"/>
      <c r="N477" s="3"/>
      <c r="O477" s="3"/>
      <c r="P477" s="3"/>
      <c r="Q477" s="2"/>
      <c r="R477" s="2"/>
      <c r="S477" s="2"/>
      <c r="T477" s="2"/>
      <c r="U477" s="2"/>
      <c r="V477" s="2"/>
      <c r="W477" s="2"/>
    </row>
    <row r="478" spans="2:23" x14ac:dyDescent="0.3">
      <c r="B478" s="44"/>
    </row>
    <row r="479" spans="2:23" ht="12.9" thickBot="1" x14ac:dyDescent="0.35">
      <c r="D479" s="13"/>
    </row>
    <row r="480" spans="2:23" x14ac:dyDescent="0.3">
      <c r="B480" s="100" t="s">
        <v>7</v>
      </c>
      <c r="C480" s="101"/>
      <c r="D480" s="93" t="s">
        <v>349</v>
      </c>
      <c r="E480" s="20"/>
      <c r="F480" s="20"/>
      <c r="G480" s="20"/>
      <c r="H480" s="20"/>
      <c r="I480" s="20"/>
      <c r="J480" s="20"/>
      <c r="K480" s="20"/>
      <c r="L480" s="20"/>
      <c r="M480" s="20"/>
      <c r="N480" s="3"/>
      <c r="O480" s="3"/>
      <c r="P480" s="3"/>
      <c r="Q480" s="2"/>
      <c r="R480" s="2"/>
      <c r="S480" s="2"/>
      <c r="T480" s="2"/>
      <c r="U480" s="2"/>
      <c r="V480" s="2"/>
      <c r="W480" s="2"/>
    </row>
    <row r="481" spans="2:23" x14ac:dyDescent="0.3">
      <c r="B481" s="104" t="s">
        <v>8</v>
      </c>
      <c r="C481" s="105"/>
      <c r="D481" s="93" t="s">
        <v>11</v>
      </c>
      <c r="E481" s="20"/>
      <c r="F481" s="20"/>
      <c r="G481" s="20"/>
      <c r="H481" s="20"/>
      <c r="I481" s="20"/>
      <c r="J481" s="20"/>
      <c r="K481" s="20"/>
      <c r="L481" s="20"/>
      <c r="M481" s="20"/>
      <c r="N481" s="3"/>
      <c r="O481" s="3"/>
      <c r="P481" s="3"/>
      <c r="Q481" s="2"/>
      <c r="R481" s="2"/>
      <c r="S481" s="2"/>
      <c r="T481" s="2"/>
      <c r="U481" s="2"/>
      <c r="V481" s="2"/>
      <c r="W481" s="2"/>
    </row>
    <row r="482" spans="2:23" ht="12.9" thickBot="1" x14ac:dyDescent="0.35">
      <c r="B482" s="106" t="s">
        <v>296</v>
      </c>
      <c r="C482" s="107"/>
      <c r="D482" s="20"/>
      <c r="E482" s="20"/>
      <c r="F482" s="20"/>
      <c r="G482" s="20"/>
      <c r="H482" s="20"/>
      <c r="I482" s="20"/>
      <c r="J482" s="20"/>
      <c r="K482" s="20"/>
      <c r="L482" s="20"/>
      <c r="M482" s="20"/>
      <c r="N482" s="3"/>
      <c r="O482" s="3"/>
      <c r="P482" s="3"/>
      <c r="Q482" s="2"/>
      <c r="R482" s="2"/>
      <c r="S482" s="2"/>
      <c r="T482" s="2"/>
      <c r="U482" s="2"/>
      <c r="V482" s="2"/>
      <c r="W482" s="2"/>
    </row>
    <row r="483" spans="2:23" x14ac:dyDescent="0.3">
      <c r="B483" s="21"/>
    </row>
    <row r="484" spans="2:23" ht="12.9" thickBot="1" x14ac:dyDescent="0.35">
      <c r="D484" s="13"/>
    </row>
    <row r="485" spans="2:23" x14ac:dyDescent="0.3">
      <c r="B485" s="100" t="s">
        <v>369</v>
      </c>
      <c r="C485" s="101"/>
      <c r="D485" s="93" t="s">
        <v>350</v>
      </c>
      <c r="E485" s="20"/>
      <c r="F485" s="20"/>
      <c r="G485" s="20"/>
      <c r="H485" s="20"/>
      <c r="I485" s="20"/>
      <c r="J485" s="20"/>
      <c r="K485" s="20"/>
      <c r="L485" s="20"/>
      <c r="M485" s="20"/>
      <c r="N485" s="3"/>
      <c r="O485" s="3"/>
      <c r="P485" s="3"/>
      <c r="Q485" s="2"/>
      <c r="R485" s="2"/>
      <c r="S485" s="2"/>
      <c r="T485" s="2"/>
      <c r="U485" s="2"/>
      <c r="V485" s="2"/>
      <c r="W485" s="2"/>
    </row>
    <row r="486" spans="2:23" ht="12.9" thickBot="1" x14ac:dyDescent="0.35">
      <c r="B486" s="102" t="s">
        <v>177</v>
      </c>
      <c r="C486" s="103"/>
      <c r="D486" s="93" t="s">
        <v>12</v>
      </c>
      <c r="E486" s="20"/>
      <c r="F486" s="20"/>
      <c r="G486" s="20"/>
      <c r="H486" s="20"/>
      <c r="I486" s="20"/>
      <c r="J486" s="20"/>
      <c r="K486" s="20"/>
      <c r="L486" s="20"/>
      <c r="M486" s="20"/>
      <c r="N486" s="3"/>
      <c r="O486" s="3"/>
      <c r="P486" s="3"/>
      <c r="Q486" s="2"/>
      <c r="R486" s="2"/>
      <c r="S486" s="2"/>
      <c r="T486" s="2"/>
      <c r="U486" s="2"/>
      <c r="V486" s="2"/>
      <c r="W486" s="2"/>
    </row>
    <row r="487" spans="2:23" x14ac:dyDescent="0.3">
      <c r="B487" s="21"/>
      <c r="D487" s="97"/>
    </row>
    <row r="488" spans="2:23" ht="12.9" thickBot="1" x14ac:dyDescent="0.35">
      <c r="D488" s="98"/>
    </row>
    <row r="489" spans="2:23" x14ac:dyDescent="0.3">
      <c r="B489" s="100" t="s">
        <v>13</v>
      </c>
      <c r="C489" s="108"/>
      <c r="D489" s="93" t="s">
        <v>351</v>
      </c>
      <c r="E489" s="20"/>
      <c r="F489" s="20"/>
      <c r="G489" s="20"/>
      <c r="H489" s="20"/>
      <c r="I489" s="20"/>
      <c r="J489" s="20"/>
      <c r="K489" s="20"/>
      <c r="L489" s="20"/>
      <c r="M489" s="20"/>
      <c r="N489" s="3"/>
      <c r="O489" s="3"/>
      <c r="P489" s="3"/>
      <c r="Q489" s="2"/>
      <c r="R489" s="2"/>
      <c r="S489" s="2"/>
      <c r="T489" s="2"/>
      <c r="U489" s="2"/>
      <c r="V489" s="2"/>
      <c r="W489" s="2"/>
    </row>
    <row r="490" spans="2:23" x14ac:dyDescent="0.3">
      <c r="B490" s="109" t="s">
        <v>352</v>
      </c>
      <c r="C490" s="110"/>
      <c r="D490" s="93" t="s">
        <v>320</v>
      </c>
      <c r="E490" s="20"/>
      <c r="F490" s="20"/>
      <c r="G490" s="20"/>
      <c r="H490" s="20"/>
      <c r="I490" s="20"/>
      <c r="J490" s="20"/>
      <c r="K490" s="20"/>
      <c r="L490" s="20"/>
      <c r="M490" s="20"/>
      <c r="N490" s="3"/>
      <c r="O490" s="3"/>
      <c r="P490" s="3"/>
      <c r="Q490" s="2"/>
      <c r="R490" s="2"/>
      <c r="S490" s="2"/>
      <c r="T490" s="2"/>
      <c r="U490" s="2"/>
      <c r="V490" s="2"/>
      <c r="W490" s="2"/>
    </row>
    <row r="491" spans="2:23" ht="12.9" thickBot="1" x14ac:dyDescent="0.35">
      <c r="B491" s="111" t="s">
        <v>177</v>
      </c>
      <c r="C491" s="112"/>
      <c r="D491" s="20"/>
      <c r="E491" s="20"/>
      <c r="F491" s="20"/>
      <c r="G491" s="20"/>
      <c r="H491" s="20"/>
      <c r="I491" s="20"/>
      <c r="J491" s="20"/>
      <c r="K491" s="20"/>
      <c r="L491" s="20"/>
      <c r="M491" s="20"/>
      <c r="N491" s="3"/>
      <c r="O491" s="3"/>
      <c r="P491" s="3"/>
      <c r="Q491" s="2"/>
      <c r="R491" s="2"/>
      <c r="S491" s="2"/>
      <c r="T491" s="2"/>
      <c r="U491" s="2"/>
      <c r="V491" s="2"/>
      <c r="W491" s="2"/>
    </row>
    <row r="492" spans="2:23" x14ac:dyDescent="0.3">
      <c r="B492" s="44"/>
    </row>
    <row r="493" spans="2:23" x14ac:dyDescent="0.3">
      <c r="B493" s="21"/>
      <c r="D493" s="13"/>
    </row>
    <row r="494" spans="2:23" x14ac:dyDescent="0.3">
      <c r="B494" s="21" t="s">
        <v>9</v>
      </c>
      <c r="C494" s="21" t="s">
        <v>237</v>
      </c>
      <c r="D494" s="13"/>
    </row>
    <row r="495" spans="2:23" x14ac:dyDescent="0.3">
      <c r="B495" s="21"/>
      <c r="C495" s="21" t="s">
        <v>239</v>
      </c>
      <c r="D495" s="13"/>
    </row>
    <row r="496" spans="2:23" x14ac:dyDescent="0.3">
      <c r="B496" s="21"/>
      <c r="C496" s="21"/>
      <c r="D496" s="13"/>
    </row>
    <row r="497" spans="2:6" x14ac:dyDescent="0.3">
      <c r="B497" s="21"/>
      <c r="C497" s="21" t="s">
        <v>238</v>
      </c>
      <c r="D497" s="13"/>
    </row>
    <row r="498" spans="2:6" x14ac:dyDescent="0.3">
      <c r="B498" s="21"/>
      <c r="C498" s="21" t="s">
        <v>240</v>
      </c>
      <c r="D498" s="13"/>
    </row>
    <row r="499" spans="2:6" x14ac:dyDescent="0.3">
      <c r="B499" s="21"/>
      <c r="C499" s="21" t="s">
        <v>241</v>
      </c>
    </row>
    <row r="500" spans="2:6" x14ac:dyDescent="0.3">
      <c r="D500" s="13"/>
    </row>
    <row r="501" spans="2:6" x14ac:dyDescent="0.3">
      <c r="D501" s="13"/>
    </row>
    <row r="502" spans="2:6" x14ac:dyDescent="0.3">
      <c r="B502" t="s">
        <v>94</v>
      </c>
      <c r="D502" s="13"/>
      <c r="F502" s="15" t="s">
        <v>439</v>
      </c>
    </row>
  </sheetData>
  <sortState xmlns:xlrd2="http://schemas.microsoft.com/office/spreadsheetml/2017/richdata2" ref="B7:AB395">
    <sortCondition descending="1" ref="X7:X395"/>
  </sortState>
  <mergeCells count="3">
    <mergeCell ref="AF47:AH47"/>
    <mergeCell ref="AF46:AH46"/>
    <mergeCell ref="AF45:AH45"/>
  </mergeCells>
  <phoneticPr fontId="0" type="noConversion"/>
  <conditionalFormatting sqref="K7:K131">
    <cfRule type="cellIs" dxfId="261" priority="579" stopIfTrue="1" operator="lessThan">
      <formula>188</formula>
    </cfRule>
    <cfRule type="cellIs" dxfId="260" priority="580" stopIfTrue="1" operator="between">
      <formula>188</formula>
      <formula>380</formula>
    </cfRule>
  </conditionalFormatting>
  <conditionalFormatting sqref="K16">
    <cfRule type="cellIs" dxfId="259" priority="195" stopIfTrue="1" operator="lessThan">
      <formula>188</formula>
    </cfRule>
    <cfRule type="cellIs" dxfId="258" priority="196" stopIfTrue="1" operator="between">
      <formula>188</formula>
      <formula>380</formula>
    </cfRule>
  </conditionalFormatting>
  <conditionalFormatting sqref="K18:K19">
    <cfRule type="cellIs" dxfId="257" priority="15" stopIfTrue="1" operator="lessThan">
      <formula>188</formula>
    </cfRule>
    <cfRule type="cellIs" dxfId="256" priority="16" stopIfTrue="1" operator="between">
      <formula>188</formula>
      <formula>380</formula>
    </cfRule>
  </conditionalFormatting>
  <conditionalFormatting sqref="K31">
    <cfRule type="cellIs" dxfId="255" priority="39" stopIfTrue="1" operator="lessThan">
      <formula>188</formula>
    </cfRule>
    <cfRule type="cellIs" dxfId="254" priority="40" stopIfTrue="1" operator="between">
      <formula>188</formula>
      <formula>380</formula>
    </cfRule>
  </conditionalFormatting>
  <conditionalFormatting sqref="K32:K136">
    <cfRule type="cellIs" dxfId="253" priority="352" stopIfTrue="1" operator="between">
      <formula>188</formula>
      <formula>380</formula>
    </cfRule>
  </conditionalFormatting>
  <conditionalFormatting sqref="K34:K35">
    <cfRule type="cellIs" dxfId="252" priority="171" stopIfTrue="1" operator="lessThan">
      <formula>188</formula>
    </cfRule>
    <cfRule type="cellIs" dxfId="251" priority="172" stopIfTrue="1" operator="between">
      <formula>188</formula>
      <formula>380</formula>
    </cfRule>
  </conditionalFormatting>
  <conditionalFormatting sqref="K39">
    <cfRule type="cellIs" dxfId="250" priority="135" stopIfTrue="1" operator="lessThan">
      <formula>188</formula>
    </cfRule>
    <cfRule type="cellIs" dxfId="249" priority="136" stopIfTrue="1" operator="between">
      <formula>188</formula>
      <formula>380</formula>
    </cfRule>
  </conditionalFormatting>
  <conditionalFormatting sqref="K42">
    <cfRule type="cellIs" dxfId="248" priority="63" stopIfTrue="1" operator="lessThan">
      <formula>188</formula>
    </cfRule>
    <cfRule type="cellIs" dxfId="247" priority="64" stopIfTrue="1" operator="between">
      <formula>188</formula>
      <formula>380</formula>
    </cfRule>
  </conditionalFormatting>
  <conditionalFormatting sqref="K45">
    <cfRule type="cellIs" dxfId="246" priority="75" stopIfTrue="1" operator="lessThan">
      <formula>188</formula>
    </cfRule>
    <cfRule type="cellIs" dxfId="245" priority="76" stopIfTrue="1" operator="between">
      <formula>188</formula>
      <formula>380</formula>
    </cfRule>
  </conditionalFormatting>
  <conditionalFormatting sqref="K54:K150">
    <cfRule type="cellIs" dxfId="244" priority="339" stopIfTrue="1" operator="lessThan">
      <formula>188</formula>
    </cfRule>
  </conditionalFormatting>
  <conditionalFormatting sqref="K55:K143">
    <cfRule type="cellIs" dxfId="243" priority="591" stopIfTrue="1" operator="lessThan">
      <formula>188</formula>
    </cfRule>
    <cfRule type="cellIs" dxfId="242" priority="592" stopIfTrue="1" operator="between">
      <formula>188</formula>
      <formula>380</formula>
    </cfRule>
  </conditionalFormatting>
  <conditionalFormatting sqref="K58">
    <cfRule type="cellIs" dxfId="241" priority="87" stopIfTrue="1" operator="lessThan">
      <formula>188</formula>
    </cfRule>
    <cfRule type="cellIs" dxfId="240" priority="88" stopIfTrue="1" operator="between">
      <formula>188</formula>
      <formula>380</formula>
    </cfRule>
  </conditionalFormatting>
  <conditionalFormatting sqref="K68">
    <cfRule type="cellIs" dxfId="239" priority="27" stopIfTrue="1" operator="lessThan">
      <formula>188</formula>
    </cfRule>
    <cfRule type="cellIs" dxfId="238" priority="28" stopIfTrue="1" operator="between">
      <formula>188</formula>
      <formula>380</formula>
    </cfRule>
  </conditionalFormatting>
  <conditionalFormatting sqref="K72">
    <cfRule type="cellIs" dxfId="237" priority="111" stopIfTrue="1" operator="lessThan">
      <formula>188</formula>
    </cfRule>
    <cfRule type="cellIs" dxfId="236" priority="112" stopIfTrue="1" operator="between">
      <formula>188</formula>
      <formula>380</formula>
    </cfRule>
  </conditionalFormatting>
  <conditionalFormatting sqref="K77:K78">
    <cfRule type="cellIs" dxfId="235" priority="147" stopIfTrue="1" operator="lessThan">
      <formula>188</formula>
    </cfRule>
    <cfRule type="cellIs" dxfId="234" priority="148" stopIfTrue="1" operator="between">
      <formula>188</formula>
      <formula>380</formula>
    </cfRule>
  </conditionalFormatting>
  <conditionalFormatting sqref="K81">
    <cfRule type="cellIs" dxfId="233" priority="123" stopIfTrue="1" operator="lessThan">
      <formula>188</formula>
    </cfRule>
    <cfRule type="cellIs" dxfId="232" priority="124" stopIfTrue="1" operator="between">
      <formula>188</formula>
      <formula>380</formula>
    </cfRule>
  </conditionalFormatting>
  <conditionalFormatting sqref="K89:K225">
    <cfRule type="cellIs" dxfId="231" priority="51" stopIfTrue="1" operator="lessThan">
      <formula>188</formula>
    </cfRule>
    <cfRule type="cellIs" dxfId="230" priority="52" stopIfTrue="1" operator="between">
      <formula>188</formula>
      <formula>380</formula>
    </cfRule>
  </conditionalFormatting>
  <conditionalFormatting sqref="K118:K161">
    <cfRule type="cellIs" dxfId="229" priority="663" stopIfTrue="1" operator="lessThan">
      <formula>188</formula>
    </cfRule>
    <cfRule type="cellIs" dxfId="228" priority="664" stopIfTrue="1" operator="between">
      <formula>188</formula>
      <formula>380</formula>
    </cfRule>
  </conditionalFormatting>
  <conditionalFormatting sqref="K130:K346">
    <cfRule type="cellIs" dxfId="227" priority="231" stopIfTrue="1" operator="lessThan">
      <formula>188</formula>
    </cfRule>
    <cfRule type="cellIs" dxfId="226" priority="232" stopIfTrue="1" operator="between">
      <formula>188</formula>
      <formula>380</formula>
    </cfRule>
  </conditionalFormatting>
  <conditionalFormatting sqref="K134:K207">
    <cfRule type="cellIs" dxfId="225" priority="795" stopIfTrue="1" operator="lessThan">
      <formula>188</formula>
    </cfRule>
    <cfRule type="cellIs" dxfId="224" priority="796" stopIfTrue="1" operator="between">
      <formula>188</formula>
      <formula>380</formula>
    </cfRule>
  </conditionalFormatting>
  <conditionalFormatting sqref="K141:K150">
    <cfRule type="cellIs" dxfId="223" priority="340" stopIfTrue="1" operator="between">
      <formula>188</formula>
      <formula>380</formula>
    </cfRule>
  </conditionalFormatting>
  <conditionalFormatting sqref="K162:K395">
    <cfRule type="cellIs" dxfId="222" priority="927" stopIfTrue="1" operator="lessThan">
      <formula>188</formula>
    </cfRule>
    <cfRule type="cellIs" dxfId="221" priority="928" stopIfTrue="1" operator="between">
      <formula>188</formula>
      <formula>380</formula>
    </cfRule>
  </conditionalFormatting>
  <conditionalFormatting sqref="K234:K372">
    <cfRule type="cellIs" dxfId="220" priority="735" stopIfTrue="1" operator="lessThan">
      <formula>188</formula>
    </cfRule>
    <cfRule type="cellIs" dxfId="219" priority="736" stopIfTrue="1" operator="between">
      <formula>188</formula>
      <formula>380</formula>
    </cfRule>
  </conditionalFormatting>
  <conditionalFormatting sqref="N7:P131">
    <cfRule type="cellIs" dxfId="218" priority="577" stopIfTrue="1" operator="lessThan">
      <formula>13.25</formula>
    </cfRule>
    <cfRule type="cellIs" dxfId="217" priority="578" stopIfTrue="1" operator="between">
      <formula>13.25</formula>
      <formula>26.5</formula>
    </cfRule>
  </conditionalFormatting>
  <conditionalFormatting sqref="N16:P16">
    <cfRule type="cellIs" dxfId="216" priority="193" stopIfTrue="1" operator="lessThan">
      <formula>13.25</formula>
    </cfRule>
    <cfRule type="cellIs" dxfId="215" priority="194" stopIfTrue="1" operator="between">
      <formula>13.25</formula>
      <formula>26.5</formula>
    </cfRule>
  </conditionalFormatting>
  <conditionalFormatting sqref="N18:P19">
    <cfRule type="cellIs" dxfId="214" priority="13" stopIfTrue="1" operator="lessThan">
      <formula>13.25</formula>
    </cfRule>
    <cfRule type="cellIs" dxfId="213" priority="14" stopIfTrue="1" operator="between">
      <formula>13.25</formula>
      <formula>26.5</formula>
    </cfRule>
  </conditionalFormatting>
  <conditionalFormatting sqref="N31:P31">
    <cfRule type="cellIs" dxfId="212" priority="37" stopIfTrue="1" operator="lessThan">
      <formula>13.25</formula>
    </cfRule>
    <cfRule type="cellIs" dxfId="211" priority="38" stopIfTrue="1" operator="between">
      <formula>13.25</formula>
      <formula>26.5</formula>
    </cfRule>
  </conditionalFormatting>
  <conditionalFormatting sqref="N32:P136">
    <cfRule type="cellIs" dxfId="210" priority="350" stopIfTrue="1" operator="between">
      <formula>13.25</formula>
      <formula>26.5</formula>
    </cfRule>
  </conditionalFormatting>
  <conditionalFormatting sqref="N34:P35">
    <cfRule type="cellIs" dxfId="209" priority="169" stopIfTrue="1" operator="lessThan">
      <formula>13.25</formula>
    </cfRule>
    <cfRule type="cellIs" dxfId="208" priority="170" stopIfTrue="1" operator="between">
      <formula>13.25</formula>
      <formula>26.5</formula>
    </cfRule>
  </conditionalFormatting>
  <conditionalFormatting sqref="N39:P39">
    <cfRule type="cellIs" dxfId="207" priority="133" stopIfTrue="1" operator="lessThan">
      <formula>13.25</formula>
    </cfRule>
    <cfRule type="cellIs" dxfId="206" priority="134" stopIfTrue="1" operator="between">
      <formula>13.25</formula>
      <formula>26.5</formula>
    </cfRule>
  </conditionalFormatting>
  <conditionalFormatting sqref="N42:P42">
    <cfRule type="cellIs" dxfId="205" priority="61" stopIfTrue="1" operator="lessThan">
      <formula>13.25</formula>
    </cfRule>
    <cfRule type="cellIs" dxfId="204" priority="62" stopIfTrue="1" operator="between">
      <formula>13.25</formula>
      <formula>26.5</formula>
    </cfRule>
  </conditionalFormatting>
  <conditionalFormatting sqref="N45:P45">
    <cfRule type="cellIs" dxfId="203" priority="73" stopIfTrue="1" operator="lessThan">
      <formula>13.25</formula>
    </cfRule>
    <cfRule type="cellIs" dxfId="202" priority="74" stopIfTrue="1" operator="between">
      <formula>13.25</formula>
      <formula>26.5</formula>
    </cfRule>
  </conditionalFormatting>
  <conditionalFormatting sqref="N54:P150">
    <cfRule type="cellIs" dxfId="201" priority="337" stopIfTrue="1" operator="lessThan">
      <formula>13.25</formula>
    </cfRule>
  </conditionalFormatting>
  <conditionalFormatting sqref="N55:P143">
    <cfRule type="cellIs" dxfId="200" priority="589" stopIfTrue="1" operator="lessThan">
      <formula>13.25</formula>
    </cfRule>
    <cfRule type="cellIs" dxfId="199" priority="590" stopIfTrue="1" operator="between">
      <formula>13.25</formula>
      <formula>26.5</formula>
    </cfRule>
  </conditionalFormatting>
  <conditionalFormatting sqref="N58:P58">
    <cfRule type="cellIs" dxfId="198" priority="85" stopIfTrue="1" operator="lessThan">
      <formula>13.25</formula>
    </cfRule>
    <cfRule type="cellIs" dxfId="197" priority="86" stopIfTrue="1" operator="between">
      <formula>13.25</formula>
      <formula>26.5</formula>
    </cfRule>
  </conditionalFormatting>
  <conditionalFormatting sqref="N68:P68">
    <cfRule type="cellIs" dxfId="196" priority="25" stopIfTrue="1" operator="lessThan">
      <formula>13.25</formula>
    </cfRule>
    <cfRule type="cellIs" dxfId="195" priority="26" stopIfTrue="1" operator="between">
      <formula>13.25</formula>
      <formula>26.5</formula>
    </cfRule>
  </conditionalFormatting>
  <conditionalFormatting sqref="N72:P72">
    <cfRule type="cellIs" dxfId="194" priority="109" stopIfTrue="1" operator="lessThan">
      <formula>13.25</formula>
    </cfRule>
    <cfRule type="cellIs" dxfId="193" priority="110" stopIfTrue="1" operator="between">
      <formula>13.25</formula>
      <formula>26.5</formula>
    </cfRule>
  </conditionalFormatting>
  <conditionalFormatting sqref="N77:P78">
    <cfRule type="cellIs" dxfId="192" priority="145" stopIfTrue="1" operator="lessThan">
      <formula>13.25</formula>
    </cfRule>
    <cfRule type="cellIs" dxfId="191" priority="146" stopIfTrue="1" operator="between">
      <formula>13.25</formula>
      <formula>26.5</formula>
    </cfRule>
  </conditionalFormatting>
  <conditionalFormatting sqref="N81:P81">
    <cfRule type="cellIs" dxfId="190" priority="121" stopIfTrue="1" operator="lessThan">
      <formula>13.25</formula>
    </cfRule>
    <cfRule type="cellIs" dxfId="189" priority="122" stopIfTrue="1" operator="between">
      <formula>13.25</formula>
      <formula>26.5</formula>
    </cfRule>
  </conditionalFormatting>
  <conditionalFormatting sqref="N89:P225">
    <cfRule type="cellIs" dxfId="188" priority="49" stopIfTrue="1" operator="lessThan">
      <formula>13.25</formula>
    </cfRule>
    <cfRule type="cellIs" dxfId="187" priority="50" stopIfTrue="1" operator="between">
      <formula>13.25</formula>
      <formula>26.5</formula>
    </cfRule>
  </conditionalFormatting>
  <conditionalFormatting sqref="N118:P161">
    <cfRule type="cellIs" dxfId="186" priority="661" stopIfTrue="1" operator="lessThan">
      <formula>13.25</formula>
    </cfRule>
    <cfRule type="cellIs" dxfId="185" priority="662" stopIfTrue="1" operator="between">
      <formula>13.25</formula>
      <formula>26.5</formula>
    </cfRule>
  </conditionalFormatting>
  <conditionalFormatting sqref="N121:P372">
    <cfRule type="cellIs" dxfId="184" priority="733" stopIfTrue="1" operator="lessThan">
      <formula>13.25</formula>
    </cfRule>
    <cfRule type="cellIs" dxfId="183" priority="734" stopIfTrue="1" operator="between">
      <formula>13.25</formula>
      <formula>26.5</formula>
    </cfRule>
  </conditionalFormatting>
  <conditionalFormatting sqref="N130:P346">
    <cfRule type="cellIs" dxfId="182" priority="229" stopIfTrue="1" operator="lessThan">
      <formula>13.25</formula>
    </cfRule>
    <cfRule type="cellIs" dxfId="181" priority="230" stopIfTrue="1" operator="between">
      <formula>13.25</formula>
      <formula>26.5</formula>
    </cfRule>
  </conditionalFormatting>
  <conditionalFormatting sqref="N141:P150">
    <cfRule type="cellIs" dxfId="180" priority="338" stopIfTrue="1" operator="between">
      <formula>13.25</formula>
      <formula>26.5</formula>
    </cfRule>
  </conditionalFormatting>
  <conditionalFormatting sqref="N219:P395">
    <cfRule type="cellIs" dxfId="179" priority="977" stopIfTrue="1" operator="lessThan">
      <formula>13.25</formula>
    </cfRule>
    <cfRule type="cellIs" dxfId="178" priority="978" stopIfTrue="1" operator="between">
      <formula>13.25</formula>
      <formula>26.5</formula>
    </cfRule>
  </conditionalFormatting>
  <conditionalFormatting sqref="Q7:R131">
    <cfRule type="cellIs" dxfId="177" priority="581" stopIfTrue="1" operator="greaterThan">
      <formula>11.3</formula>
    </cfRule>
    <cfRule type="cellIs" dxfId="176" priority="582" stopIfTrue="1" operator="between">
      <formula>5.6</formula>
      <formula>11.3</formula>
    </cfRule>
  </conditionalFormatting>
  <conditionalFormatting sqref="Q16:R16">
    <cfRule type="cellIs" dxfId="175" priority="197" stopIfTrue="1" operator="greaterThan">
      <formula>11.3</formula>
    </cfRule>
    <cfRule type="cellIs" dxfId="174" priority="198" stopIfTrue="1" operator="between">
      <formula>5.6</formula>
      <formula>11.3</formula>
    </cfRule>
  </conditionalFormatting>
  <conditionalFormatting sqref="Q18:R19">
    <cfRule type="cellIs" dxfId="173" priority="17" stopIfTrue="1" operator="greaterThan">
      <formula>11.3</formula>
    </cfRule>
    <cfRule type="cellIs" dxfId="172" priority="18" stopIfTrue="1" operator="between">
      <formula>5.6</formula>
      <formula>11.3</formula>
    </cfRule>
  </conditionalFormatting>
  <conditionalFormatting sqref="Q31:R31">
    <cfRule type="cellIs" dxfId="171" priority="41" stopIfTrue="1" operator="greaterThan">
      <formula>11.3</formula>
    </cfRule>
    <cfRule type="cellIs" dxfId="170" priority="42" stopIfTrue="1" operator="between">
      <formula>5.6</formula>
      <formula>11.3</formula>
    </cfRule>
  </conditionalFormatting>
  <conditionalFormatting sqref="Q32:R136">
    <cfRule type="cellIs" dxfId="169" priority="354" stopIfTrue="1" operator="between">
      <formula>5.6</formula>
      <formula>11.3</formula>
    </cfRule>
  </conditionalFormatting>
  <conditionalFormatting sqref="Q34:R35">
    <cfRule type="cellIs" dxfId="168" priority="173" stopIfTrue="1" operator="greaterThan">
      <formula>11.3</formula>
    </cfRule>
    <cfRule type="cellIs" dxfId="167" priority="174" stopIfTrue="1" operator="between">
      <formula>5.6</formula>
      <formula>11.3</formula>
    </cfRule>
  </conditionalFormatting>
  <conditionalFormatting sqref="Q39:R39">
    <cfRule type="cellIs" dxfId="166" priority="137" stopIfTrue="1" operator="greaterThan">
      <formula>11.3</formula>
    </cfRule>
    <cfRule type="cellIs" dxfId="165" priority="138" stopIfTrue="1" operator="between">
      <formula>5.6</formula>
      <formula>11.3</formula>
    </cfRule>
  </conditionalFormatting>
  <conditionalFormatting sqref="Q42:R42">
    <cfRule type="cellIs" dxfId="164" priority="65" stopIfTrue="1" operator="greaterThan">
      <formula>11.3</formula>
    </cfRule>
    <cfRule type="cellIs" dxfId="163" priority="66" stopIfTrue="1" operator="between">
      <formula>5.6</formula>
      <formula>11.3</formula>
    </cfRule>
  </conditionalFormatting>
  <conditionalFormatting sqref="Q45:R45">
    <cfRule type="cellIs" dxfId="162" priority="77" stopIfTrue="1" operator="greaterThan">
      <formula>11.3</formula>
    </cfRule>
    <cfRule type="cellIs" dxfId="161" priority="78" stopIfTrue="1" operator="between">
      <formula>5.6</formula>
      <formula>11.3</formula>
    </cfRule>
  </conditionalFormatting>
  <conditionalFormatting sqref="Q54:R150">
    <cfRule type="cellIs" dxfId="160" priority="341" stopIfTrue="1" operator="greaterThan">
      <formula>11.3</formula>
    </cfRule>
  </conditionalFormatting>
  <conditionalFormatting sqref="Q55:R143">
    <cfRule type="cellIs" dxfId="159" priority="593" stopIfTrue="1" operator="greaterThan">
      <formula>11.3</formula>
    </cfRule>
    <cfRule type="cellIs" dxfId="158" priority="594" stopIfTrue="1" operator="between">
      <formula>5.6</formula>
      <formula>11.3</formula>
    </cfRule>
  </conditionalFormatting>
  <conditionalFormatting sqref="Q58:R58">
    <cfRule type="cellIs" dxfId="157" priority="89" stopIfTrue="1" operator="greaterThan">
      <formula>11.3</formula>
    </cfRule>
    <cfRule type="cellIs" dxfId="156" priority="90" stopIfTrue="1" operator="between">
      <formula>5.6</formula>
      <formula>11.3</formula>
    </cfRule>
  </conditionalFormatting>
  <conditionalFormatting sqref="Q68:R68">
    <cfRule type="cellIs" dxfId="155" priority="29" stopIfTrue="1" operator="greaterThan">
      <formula>11.3</formula>
    </cfRule>
    <cfRule type="cellIs" dxfId="154" priority="30" stopIfTrue="1" operator="between">
      <formula>5.6</formula>
      <formula>11.3</formula>
    </cfRule>
  </conditionalFormatting>
  <conditionalFormatting sqref="Q72:R72">
    <cfRule type="cellIs" dxfId="153" priority="113" stopIfTrue="1" operator="greaterThan">
      <formula>11.3</formula>
    </cfRule>
    <cfRule type="cellIs" dxfId="152" priority="114" stopIfTrue="1" operator="between">
      <formula>5.6</formula>
      <formula>11.3</formula>
    </cfRule>
  </conditionalFormatting>
  <conditionalFormatting sqref="Q77:R78">
    <cfRule type="cellIs" dxfId="151" priority="149" stopIfTrue="1" operator="greaterThan">
      <formula>11.3</formula>
    </cfRule>
    <cfRule type="cellIs" dxfId="150" priority="150" stopIfTrue="1" operator="between">
      <formula>5.6</formula>
      <formula>11.3</formula>
    </cfRule>
  </conditionalFormatting>
  <conditionalFormatting sqref="Q81:R81">
    <cfRule type="cellIs" dxfId="149" priority="125" stopIfTrue="1" operator="greaterThan">
      <formula>11.3</formula>
    </cfRule>
    <cfRule type="cellIs" dxfId="148" priority="126" stopIfTrue="1" operator="between">
      <formula>5.6</formula>
      <formula>11.3</formula>
    </cfRule>
  </conditionalFormatting>
  <conditionalFormatting sqref="Q89:R225">
    <cfRule type="cellIs" dxfId="147" priority="53" stopIfTrue="1" operator="greaterThan">
      <formula>11.3</formula>
    </cfRule>
    <cfRule type="cellIs" dxfId="146" priority="54" stopIfTrue="1" operator="between">
      <formula>5.6</formula>
      <formula>11.3</formula>
    </cfRule>
  </conditionalFormatting>
  <conditionalFormatting sqref="Q118:R161">
    <cfRule type="cellIs" dxfId="145" priority="665" stopIfTrue="1" operator="greaterThan">
      <formula>11.3</formula>
    </cfRule>
    <cfRule type="cellIs" dxfId="144" priority="666" stopIfTrue="1" operator="between">
      <formula>5.6</formula>
      <formula>11.3</formula>
    </cfRule>
  </conditionalFormatting>
  <conditionalFormatting sqref="Q121:R372">
    <cfRule type="cellIs" dxfId="143" priority="737" stopIfTrue="1" operator="greaterThan">
      <formula>11.3</formula>
    </cfRule>
    <cfRule type="cellIs" dxfId="142" priority="738" stopIfTrue="1" operator="between">
      <formula>5.6</formula>
      <formula>11.3</formula>
    </cfRule>
  </conditionalFormatting>
  <conditionalFormatting sqref="Q130:R346">
    <cfRule type="cellIs" dxfId="141" priority="233" stopIfTrue="1" operator="greaterThan">
      <formula>11.3</formula>
    </cfRule>
    <cfRule type="cellIs" dxfId="140" priority="234" stopIfTrue="1" operator="between">
      <formula>5.6</formula>
      <formula>11.3</formula>
    </cfRule>
  </conditionalFormatting>
  <conditionalFormatting sqref="Q141:R150">
    <cfRule type="cellIs" dxfId="139" priority="342" stopIfTrue="1" operator="between">
      <formula>5.6</formula>
      <formula>11.3</formula>
    </cfRule>
  </conditionalFormatting>
  <conditionalFormatting sqref="Q219:R395">
    <cfRule type="cellIs" dxfId="138" priority="981" stopIfTrue="1" operator="greaterThan">
      <formula>11.3</formula>
    </cfRule>
    <cfRule type="cellIs" dxfId="137" priority="982" stopIfTrue="1" operator="between">
      <formula>5.6</formula>
      <formula>11.3</formula>
    </cfRule>
  </conditionalFormatting>
  <conditionalFormatting sqref="P7:P131">
    <cfRule type="cellIs" dxfId="136" priority="583" stopIfTrue="1" operator="lessThan">
      <formula>15</formula>
    </cfRule>
    <cfRule type="cellIs" dxfId="135" priority="584" stopIfTrue="1" operator="between">
      <formula>15</formula>
      <formula>32</formula>
    </cfRule>
  </conditionalFormatting>
  <conditionalFormatting sqref="P16">
    <cfRule type="cellIs" dxfId="134" priority="199" stopIfTrue="1" operator="lessThan">
      <formula>15</formula>
    </cfRule>
    <cfRule type="cellIs" dxfId="133" priority="200" stopIfTrue="1" operator="between">
      <formula>15</formula>
      <formula>32</formula>
    </cfRule>
  </conditionalFormatting>
  <conditionalFormatting sqref="P18:P19">
    <cfRule type="cellIs" dxfId="132" priority="19" stopIfTrue="1" operator="lessThan">
      <formula>15</formula>
    </cfRule>
    <cfRule type="cellIs" dxfId="131" priority="20" stopIfTrue="1" operator="between">
      <formula>15</formula>
      <formula>32</formula>
    </cfRule>
  </conditionalFormatting>
  <conditionalFormatting sqref="P31">
    <cfRule type="cellIs" dxfId="130" priority="43" stopIfTrue="1" operator="lessThan">
      <formula>15</formula>
    </cfRule>
    <cfRule type="cellIs" dxfId="129" priority="44" stopIfTrue="1" operator="between">
      <formula>15</formula>
      <formula>32</formula>
    </cfRule>
  </conditionalFormatting>
  <conditionalFormatting sqref="P32:P136">
    <cfRule type="cellIs" dxfId="128" priority="356" stopIfTrue="1" operator="between">
      <formula>15</formula>
      <formula>32</formula>
    </cfRule>
  </conditionalFormatting>
  <conditionalFormatting sqref="P34:P35">
    <cfRule type="cellIs" dxfId="127" priority="175" stopIfTrue="1" operator="lessThan">
      <formula>15</formula>
    </cfRule>
    <cfRule type="cellIs" dxfId="126" priority="176" stopIfTrue="1" operator="between">
      <formula>15</formula>
      <formula>32</formula>
    </cfRule>
  </conditionalFormatting>
  <conditionalFormatting sqref="P39">
    <cfRule type="cellIs" dxfId="125" priority="139" stopIfTrue="1" operator="lessThan">
      <formula>15</formula>
    </cfRule>
    <cfRule type="cellIs" dxfId="124" priority="140" stopIfTrue="1" operator="between">
      <formula>15</formula>
      <formula>32</formula>
    </cfRule>
  </conditionalFormatting>
  <conditionalFormatting sqref="P42">
    <cfRule type="cellIs" dxfId="123" priority="67" stopIfTrue="1" operator="lessThan">
      <formula>15</formula>
    </cfRule>
    <cfRule type="cellIs" dxfId="122" priority="68" stopIfTrue="1" operator="between">
      <formula>15</formula>
      <formula>32</formula>
    </cfRule>
  </conditionalFormatting>
  <conditionalFormatting sqref="P45">
    <cfRule type="cellIs" dxfId="121" priority="79" stopIfTrue="1" operator="lessThan">
      <formula>15</formula>
    </cfRule>
    <cfRule type="cellIs" dxfId="120" priority="80" stopIfTrue="1" operator="between">
      <formula>15</formula>
      <formula>32</formula>
    </cfRule>
  </conditionalFormatting>
  <conditionalFormatting sqref="P54:P150">
    <cfRule type="cellIs" dxfId="119" priority="343" stopIfTrue="1" operator="lessThan">
      <formula>15</formula>
    </cfRule>
  </conditionalFormatting>
  <conditionalFormatting sqref="P55:P143">
    <cfRule type="cellIs" dxfId="118" priority="595" stopIfTrue="1" operator="lessThan">
      <formula>15</formula>
    </cfRule>
    <cfRule type="cellIs" dxfId="117" priority="596" stopIfTrue="1" operator="between">
      <formula>15</formula>
      <formula>32</formula>
    </cfRule>
  </conditionalFormatting>
  <conditionalFormatting sqref="P58">
    <cfRule type="cellIs" dxfId="116" priority="91" stopIfTrue="1" operator="lessThan">
      <formula>15</formula>
    </cfRule>
    <cfRule type="cellIs" dxfId="115" priority="92" stopIfTrue="1" operator="between">
      <formula>15</formula>
      <formula>32</formula>
    </cfRule>
  </conditionalFormatting>
  <conditionalFormatting sqref="P68">
    <cfRule type="cellIs" dxfId="114" priority="31" stopIfTrue="1" operator="lessThan">
      <formula>15</formula>
    </cfRule>
    <cfRule type="cellIs" dxfId="113" priority="32" stopIfTrue="1" operator="between">
      <formula>15</formula>
      <formula>32</formula>
    </cfRule>
  </conditionalFormatting>
  <conditionalFormatting sqref="P72">
    <cfRule type="cellIs" dxfId="112" priority="115" stopIfTrue="1" operator="lessThan">
      <formula>15</formula>
    </cfRule>
    <cfRule type="cellIs" dxfId="111" priority="116" stopIfTrue="1" operator="between">
      <formula>15</formula>
      <formula>32</formula>
    </cfRule>
  </conditionalFormatting>
  <conditionalFormatting sqref="P77:P78">
    <cfRule type="cellIs" dxfId="110" priority="151" stopIfTrue="1" operator="lessThan">
      <formula>15</formula>
    </cfRule>
    <cfRule type="cellIs" dxfId="109" priority="152" stopIfTrue="1" operator="between">
      <formula>15</formula>
      <formula>32</formula>
    </cfRule>
  </conditionalFormatting>
  <conditionalFormatting sqref="P81">
    <cfRule type="cellIs" dxfId="108" priority="127" stopIfTrue="1" operator="lessThan">
      <formula>15</formula>
    </cfRule>
    <cfRule type="cellIs" dxfId="107" priority="128" stopIfTrue="1" operator="between">
      <formula>15</formula>
      <formula>32</formula>
    </cfRule>
  </conditionalFormatting>
  <conditionalFormatting sqref="P89:P225">
    <cfRule type="cellIs" dxfId="106" priority="55" stopIfTrue="1" operator="lessThan">
      <formula>15</formula>
    </cfRule>
    <cfRule type="cellIs" dxfId="105" priority="56" stopIfTrue="1" operator="between">
      <formula>15</formula>
      <formula>32</formula>
    </cfRule>
  </conditionalFormatting>
  <conditionalFormatting sqref="P118:P161">
    <cfRule type="cellIs" dxfId="104" priority="667" stopIfTrue="1" operator="lessThan">
      <formula>15</formula>
    </cfRule>
    <cfRule type="cellIs" dxfId="103" priority="668" stopIfTrue="1" operator="between">
      <formula>15</formula>
      <formula>32</formula>
    </cfRule>
  </conditionalFormatting>
  <conditionalFormatting sqref="P130:P346">
    <cfRule type="cellIs" dxfId="102" priority="235" stopIfTrue="1" operator="lessThan">
      <formula>15</formula>
    </cfRule>
    <cfRule type="cellIs" dxfId="101" priority="236" stopIfTrue="1" operator="between">
      <formula>15</formula>
      <formula>32</formula>
    </cfRule>
  </conditionalFormatting>
  <conditionalFormatting sqref="P134:P207">
    <cfRule type="cellIs" dxfId="100" priority="799" stopIfTrue="1" operator="lessThan">
      <formula>15</formula>
    </cfRule>
    <cfRule type="cellIs" dxfId="99" priority="800" stopIfTrue="1" operator="between">
      <formula>15</formula>
      <formula>32</formula>
    </cfRule>
  </conditionalFormatting>
  <conditionalFormatting sqref="P141:P150">
    <cfRule type="cellIs" dxfId="98" priority="344" stopIfTrue="1" operator="between">
      <formula>15</formula>
      <formula>32</formula>
    </cfRule>
  </conditionalFormatting>
  <conditionalFormatting sqref="P162:P395">
    <cfRule type="cellIs" dxfId="97" priority="931" stopIfTrue="1" operator="lessThan">
      <formula>15</formula>
    </cfRule>
    <cfRule type="cellIs" dxfId="96" priority="932" stopIfTrue="1" operator="between">
      <formula>15</formula>
      <formula>32</formula>
    </cfRule>
  </conditionalFormatting>
  <conditionalFormatting sqref="P234:P372">
    <cfRule type="cellIs" dxfId="95" priority="739" stopIfTrue="1" operator="lessThan">
      <formula>15</formula>
    </cfRule>
    <cfRule type="cellIs" dxfId="94" priority="740" stopIfTrue="1" operator="between">
      <formula>15</formula>
      <formula>32</formula>
    </cfRule>
  </conditionalFormatting>
  <conditionalFormatting sqref="S7:S131">
    <cfRule type="cellIs" dxfId="93" priority="573" stopIfTrue="1" operator="greaterThan">
      <formula>11.3</formula>
    </cfRule>
    <cfRule type="cellIs" dxfId="92" priority="574" stopIfTrue="1" operator="between">
      <formula>5.6</formula>
      <formula>11.3</formula>
    </cfRule>
  </conditionalFormatting>
  <conditionalFormatting sqref="S16">
    <cfRule type="cellIs" dxfId="91" priority="189" stopIfTrue="1" operator="greaterThan">
      <formula>11.3</formula>
    </cfRule>
    <cfRule type="cellIs" dxfId="90" priority="190" stopIfTrue="1" operator="between">
      <formula>5.6</formula>
      <formula>11.3</formula>
    </cfRule>
  </conditionalFormatting>
  <conditionalFormatting sqref="S18:S19">
    <cfRule type="cellIs" dxfId="89" priority="9" stopIfTrue="1" operator="greaterThan">
      <formula>11.3</formula>
    </cfRule>
    <cfRule type="cellIs" dxfId="88" priority="10" stopIfTrue="1" operator="between">
      <formula>5.6</formula>
      <formula>11.3</formula>
    </cfRule>
  </conditionalFormatting>
  <conditionalFormatting sqref="S31">
    <cfRule type="cellIs" dxfId="87" priority="33" stopIfTrue="1" operator="greaterThan">
      <formula>11.3</formula>
    </cfRule>
    <cfRule type="cellIs" dxfId="86" priority="34" stopIfTrue="1" operator="between">
      <formula>5.6</formula>
      <formula>11.3</formula>
    </cfRule>
  </conditionalFormatting>
  <conditionalFormatting sqref="S32:S136">
    <cfRule type="cellIs" dxfId="85" priority="346" stopIfTrue="1" operator="between">
      <formula>5.6</formula>
      <formula>11.3</formula>
    </cfRule>
  </conditionalFormatting>
  <conditionalFormatting sqref="S34:S35">
    <cfRule type="cellIs" dxfId="84" priority="165" stopIfTrue="1" operator="greaterThan">
      <formula>11.3</formula>
    </cfRule>
    <cfRule type="cellIs" dxfId="83" priority="166" stopIfTrue="1" operator="between">
      <formula>5.6</formula>
      <formula>11.3</formula>
    </cfRule>
  </conditionalFormatting>
  <conditionalFormatting sqref="S39">
    <cfRule type="cellIs" dxfId="82" priority="129" stopIfTrue="1" operator="greaterThan">
      <formula>11.3</formula>
    </cfRule>
    <cfRule type="cellIs" dxfId="81" priority="130" stopIfTrue="1" operator="between">
      <formula>5.6</formula>
      <formula>11.3</formula>
    </cfRule>
  </conditionalFormatting>
  <conditionalFormatting sqref="S42">
    <cfRule type="cellIs" dxfId="80" priority="57" stopIfTrue="1" operator="greaterThan">
      <formula>11.3</formula>
    </cfRule>
    <cfRule type="cellIs" dxfId="79" priority="58" stopIfTrue="1" operator="between">
      <formula>5.6</formula>
      <formula>11.3</formula>
    </cfRule>
  </conditionalFormatting>
  <conditionalFormatting sqref="S45">
    <cfRule type="cellIs" dxfId="78" priority="69" stopIfTrue="1" operator="greaterThan">
      <formula>11.3</formula>
    </cfRule>
    <cfRule type="cellIs" dxfId="77" priority="70" stopIfTrue="1" operator="between">
      <formula>5.6</formula>
      <formula>11.3</formula>
    </cfRule>
  </conditionalFormatting>
  <conditionalFormatting sqref="S54:S150">
    <cfRule type="cellIs" dxfId="76" priority="333" stopIfTrue="1" operator="greaterThan">
      <formula>11.3</formula>
    </cfRule>
  </conditionalFormatting>
  <conditionalFormatting sqref="S55:S143">
    <cfRule type="cellIs" dxfId="75" priority="585" stopIfTrue="1" operator="greaterThan">
      <formula>11.3</formula>
    </cfRule>
    <cfRule type="cellIs" dxfId="74" priority="586" stopIfTrue="1" operator="between">
      <formula>5.6</formula>
      <formula>11.3</formula>
    </cfRule>
  </conditionalFormatting>
  <conditionalFormatting sqref="S58">
    <cfRule type="cellIs" dxfId="73" priority="81" stopIfTrue="1" operator="greaterThan">
      <formula>11.3</formula>
    </cfRule>
    <cfRule type="cellIs" dxfId="72" priority="82" stopIfTrue="1" operator="between">
      <formula>5.6</formula>
      <formula>11.3</formula>
    </cfRule>
  </conditionalFormatting>
  <conditionalFormatting sqref="S68">
    <cfRule type="cellIs" dxfId="71" priority="21" stopIfTrue="1" operator="greaterThan">
      <formula>11.3</formula>
    </cfRule>
    <cfRule type="cellIs" dxfId="70" priority="22" stopIfTrue="1" operator="between">
      <formula>5.6</formula>
      <formula>11.3</formula>
    </cfRule>
  </conditionalFormatting>
  <conditionalFormatting sqref="S72">
    <cfRule type="cellIs" dxfId="69" priority="105" stopIfTrue="1" operator="greaterThan">
      <formula>11.3</formula>
    </cfRule>
    <cfRule type="cellIs" dxfId="68" priority="106" stopIfTrue="1" operator="between">
      <formula>5.6</formula>
      <formula>11.3</formula>
    </cfRule>
  </conditionalFormatting>
  <conditionalFormatting sqref="S77:S78">
    <cfRule type="cellIs" dxfId="67" priority="141" stopIfTrue="1" operator="greaterThan">
      <formula>11.3</formula>
    </cfRule>
    <cfRule type="cellIs" dxfId="66" priority="142" stopIfTrue="1" operator="between">
      <formula>5.6</formula>
      <formula>11.3</formula>
    </cfRule>
  </conditionalFormatting>
  <conditionalFormatting sqref="S81">
    <cfRule type="cellIs" dxfId="65" priority="117" stopIfTrue="1" operator="greaterThan">
      <formula>11.3</formula>
    </cfRule>
    <cfRule type="cellIs" dxfId="64" priority="118" stopIfTrue="1" operator="between">
      <formula>5.6</formula>
      <formula>11.3</formula>
    </cfRule>
  </conditionalFormatting>
  <conditionalFormatting sqref="S89:S225">
    <cfRule type="cellIs" dxfId="63" priority="45" stopIfTrue="1" operator="greaterThan">
      <formula>11.3</formula>
    </cfRule>
    <cfRule type="cellIs" dxfId="62" priority="46" stopIfTrue="1" operator="between">
      <formula>5.6</formula>
      <formula>11.3</formula>
    </cfRule>
  </conditionalFormatting>
  <conditionalFormatting sqref="S118:S161">
    <cfRule type="cellIs" dxfId="61" priority="657" stopIfTrue="1" operator="greaterThan">
      <formula>11.3</formula>
    </cfRule>
    <cfRule type="cellIs" dxfId="60" priority="658" stopIfTrue="1" operator="between">
      <formula>5.6</formula>
      <formula>11.3</formula>
    </cfRule>
  </conditionalFormatting>
  <conditionalFormatting sqref="S130:S346">
    <cfRule type="cellIs" dxfId="59" priority="225" stopIfTrue="1" operator="greaterThan">
      <formula>11.3</formula>
    </cfRule>
    <cfRule type="cellIs" dxfId="58" priority="226" stopIfTrue="1" operator="between">
      <formula>5.6</formula>
      <formula>11.3</formula>
    </cfRule>
  </conditionalFormatting>
  <conditionalFormatting sqref="S134:S207">
    <cfRule type="cellIs" dxfId="57" priority="789" stopIfTrue="1" operator="greaterThan">
      <formula>11.3</formula>
    </cfRule>
    <cfRule type="cellIs" dxfId="56" priority="790" stopIfTrue="1" operator="between">
      <formula>5.6</formula>
      <formula>11.3</formula>
    </cfRule>
  </conditionalFormatting>
  <conditionalFormatting sqref="S141:S150">
    <cfRule type="cellIs" dxfId="55" priority="334" stopIfTrue="1" operator="between">
      <formula>5.6</formula>
      <formula>11.3</formula>
    </cfRule>
  </conditionalFormatting>
  <conditionalFormatting sqref="S162:S395">
    <cfRule type="cellIs" dxfId="54" priority="921" stopIfTrue="1" operator="greaterThan">
      <formula>11.3</formula>
    </cfRule>
    <cfRule type="cellIs" dxfId="53" priority="922" stopIfTrue="1" operator="between">
      <formula>5.6</formula>
      <formula>11.3</formula>
    </cfRule>
  </conditionalFormatting>
  <conditionalFormatting sqref="S234:S372">
    <cfRule type="cellIs" dxfId="52" priority="729" stopIfTrue="1" operator="greaterThan">
      <formula>11.3</formula>
    </cfRule>
    <cfRule type="cellIs" dxfId="51" priority="730" stopIfTrue="1" operator="between">
      <formula>5.6</formula>
      <formula>11.3</formula>
    </cfRule>
  </conditionalFormatting>
  <conditionalFormatting sqref="U7:W136">
    <cfRule type="cellIs" dxfId="50" priority="3" stopIfTrue="1" operator="between">
      <formula>3</formula>
      <formula>5</formula>
    </cfRule>
    <cfRule type="cellIs" dxfId="49" priority="4" stopIfTrue="1" operator="greaterThan">
      <formula>5</formula>
    </cfRule>
  </conditionalFormatting>
  <conditionalFormatting sqref="U16:W16">
    <cfRule type="cellIs" dxfId="48" priority="191" stopIfTrue="1" operator="between">
      <formula>3</formula>
      <formula>5</formula>
    </cfRule>
    <cfRule type="cellIs" dxfId="47" priority="192" stopIfTrue="1" operator="greaterThan">
      <formula>5</formula>
    </cfRule>
  </conditionalFormatting>
  <conditionalFormatting sqref="U18:W19">
    <cfRule type="cellIs" dxfId="46" priority="11" stopIfTrue="1" operator="between">
      <formula>3</formula>
      <formula>5</formula>
    </cfRule>
    <cfRule type="cellIs" dxfId="45" priority="12" stopIfTrue="1" operator="greaterThan">
      <formula>5</formula>
    </cfRule>
  </conditionalFormatting>
  <conditionalFormatting sqref="U31:W31">
    <cfRule type="cellIs" dxfId="44" priority="35" stopIfTrue="1" operator="between">
      <formula>3</formula>
      <formula>5</formula>
    </cfRule>
    <cfRule type="cellIs" dxfId="43" priority="36" stopIfTrue="1" operator="greaterThan">
      <formula>5</formula>
    </cfRule>
  </conditionalFormatting>
  <conditionalFormatting sqref="U34:W35">
    <cfRule type="cellIs" dxfId="42" priority="1" stopIfTrue="1" operator="between">
      <formula>3</formula>
      <formula>5</formula>
    </cfRule>
    <cfRule type="cellIs" dxfId="41" priority="2" stopIfTrue="1" operator="greaterThan">
      <formula>5</formula>
    </cfRule>
  </conditionalFormatting>
  <conditionalFormatting sqref="U39:W39">
    <cfRule type="cellIs" dxfId="40" priority="131" stopIfTrue="1" operator="between">
      <formula>3</formula>
      <formula>5</formula>
    </cfRule>
    <cfRule type="cellIs" dxfId="39" priority="132" stopIfTrue="1" operator="greaterThan">
      <formula>5</formula>
    </cfRule>
  </conditionalFormatting>
  <conditionalFormatting sqref="U40:W41 U43:W43">
    <cfRule type="cellIs" dxfId="38" priority="1012" stopIfTrue="1" operator="greaterThan">
      <formula>5</formula>
    </cfRule>
  </conditionalFormatting>
  <conditionalFormatting sqref="U40:W111">
    <cfRule type="cellIs" dxfId="37" priority="803" stopIfTrue="1" operator="between">
      <formula>3</formula>
      <formula>5</formula>
    </cfRule>
  </conditionalFormatting>
  <conditionalFormatting sqref="U42:W42">
    <cfRule type="cellIs" dxfId="36" priority="59" stopIfTrue="1" operator="between">
      <formula>3</formula>
      <formula>5</formula>
    </cfRule>
    <cfRule type="cellIs" dxfId="35" priority="60" stopIfTrue="1" operator="greaterThan">
      <formula>5</formula>
    </cfRule>
  </conditionalFormatting>
  <conditionalFormatting sqref="U45:W45">
    <cfRule type="cellIs" dxfId="34" priority="71" stopIfTrue="1" operator="between">
      <formula>3</formula>
      <formula>5</formula>
    </cfRule>
    <cfRule type="cellIs" dxfId="33" priority="72" stopIfTrue="1" operator="greaterThan">
      <formula>5</formula>
    </cfRule>
  </conditionalFormatting>
  <conditionalFormatting sqref="U55:W143">
    <cfRule type="cellIs" dxfId="32" priority="587" stopIfTrue="1" operator="between">
      <formula>3</formula>
      <formula>5</formula>
    </cfRule>
    <cfRule type="cellIs" dxfId="31" priority="588" stopIfTrue="1" operator="greaterThan">
      <formula>5</formula>
    </cfRule>
  </conditionalFormatting>
  <conditionalFormatting sqref="U58:W58">
    <cfRule type="cellIs" dxfId="30" priority="83" stopIfTrue="1" operator="between">
      <formula>3</formula>
      <formula>5</formula>
    </cfRule>
    <cfRule type="cellIs" dxfId="29" priority="84" stopIfTrue="1" operator="greaterThan">
      <formula>5</formula>
    </cfRule>
  </conditionalFormatting>
  <conditionalFormatting sqref="U68:W68">
    <cfRule type="cellIs" dxfId="28" priority="23" stopIfTrue="1" operator="between">
      <formula>3</formula>
      <formula>5</formula>
    </cfRule>
    <cfRule type="cellIs" dxfId="27" priority="24" stopIfTrue="1" operator="greaterThan">
      <formula>5</formula>
    </cfRule>
  </conditionalFormatting>
  <conditionalFormatting sqref="U72:W72">
    <cfRule type="cellIs" dxfId="26" priority="107" stopIfTrue="1" operator="between">
      <formula>3</formula>
      <formula>5</formula>
    </cfRule>
    <cfRule type="cellIs" dxfId="25" priority="108" stopIfTrue="1" operator="greaterThan">
      <formula>5</formula>
    </cfRule>
  </conditionalFormatting>
  <conditionalFormatting sqref="U77:W78">
    <cfRule type="cellIs" dxfId="24" priority="143" stopIfTrue="1" operator="between">
      <formula>3</formula>
      <formula>5</formula>
    </cfRule>
    <cfRule type="cellIs" dxfId="23" priority="144" stopIfTrue="1" operator="greaterThan">
      <formula>5</formula>
    </cfRule>
  </conditionalFormatting>
  <conditionalFormatting sqref="U81:W81">
    <cfRule type="cellIs" dxfId="22" priority="119" stopIfTrue="1" operator="between">
      <formula>3</formula>
      <formula>5</formula>
    </cfRule>
    <cfRule type="cellIs" dxfId="21" priority="120" stopIfTrue="1" operator="greaterThan">
      <formula>5</formula>
    </cfRule>
  </conditionalFormatting>
  <conditionalFormatting sqref="U89:W225">
    <cfRule type="cellIs" dxfId="20" priority="47" stopIfTrue="1" operator="between">
      <formula>3</formula>
      <formula>5</formula>
    </cfRule>
    <cfRule type="cellIs" dxfId="19" priority="48" stopIfTrue="1" operator="greaterThan">
      <formula>5</formula>
    </cfRule>
  </conditionalFormatting>
  <conditionalFormatting sqref="U105:W150">
    <cfRule type="cellIs" dxfId="18" priority="335" stopIfTrue="1" operator="between">
      <formula>3</formula>
      <formula>5</formula>
    </cfRule>
    <cfRule type="cellIs" dxfId="17" priority="336" stopIfTrue="1" operator="greaterThan">
      <formula>5</formula>
    </cfRule>
  </conditionalFormatting>
  <conditionalFormatting sqref="U111:W111">
    <cfRule type="cellIs" dxfId="16" priority="804" stopIfTrue="1" operator="greaterThan">
      <formula>5</formula>
    </cfRule>
  </conditionalFormatting>
  <conditionalFormatting sqref="U118:W161">
    <cfRule type="cellIs" dxfId="15" priority="659" stopIfTrue="1" operator="between">
      <formula>3</formula>
      <formula>5</formula>
    </cfRule>
    <cfRule type="cellIs" dxfId="14" priority="660" stopIfTrue="1" operator="greaterThan">
      <formula>5</formula>
    </cfRule>
  </conditionalFormatting>
  <conditionalFormatting sqref="U130:W346">
    <cfRule type="cellIs" dxfId="13" priority="227" stopIfTrue="1" operator="between">
      <formula>3</formula>
      <formula>5</formula>
    </cfRule>
    <cfRule type="cellIs" dxfId="12" priority="228" stopIfTrue="1" operator="greaterThan">
      <formula>5</formula>
    </cfRule>
  </conditionalFormatting>
  <conditionalFormatting sqref="U134:W372">
    <cfRule type="cellIs" dxfId="11" priority="731" stopIfTrue="1" operator="between">
      <formula>3</formula>
      <formula>5</formula>
    </cfRule>
    <cfRule type="cellIs" dxfId="10" priority="732" stopIfTrue="1" operator="greaterThan">
      <formula>5</formula>
    </cfRule>
  </conditionalFormatting>
  <conditionalFormatting sqref="U162:W218">
    <cfRule type="cellIs" dxfId="9" priority="923" stopIfTrue="1" operator="between">
      <formula>3</formula>
      <formula>5</formula>
    </cfRule>
  </conditionalFormatting>
  <conditionalFormatting sqref="U162:W224">
    <cfRule type="cellIs" dxfId="8" priority="988" stopIfTrue="1" operator="greaterThan">
      <formula>5</formula>
    </cfRule>
  </conditionalFormatting>
  <conditionalFormatting sqref="U164:W164">
    <cfRule type="cellIs" dxfId="7" priority="960" stopIfTrue="1" operator="greaterThan">
      <formula>5</formula>
    </cfRule>
  </conditionalFormatting>
  <conditionalFormatting sqref="U217:W218">
    <cfRule type="cellIs" dxfId="6" priority="924" stopIfTrue="1" operator="greaterThan">
      <formula>5</formula>
    </cfRule>
  </conditionalFormatting>
  <conditionalFormatting sqref="U219:W395">
    <cfRule type="cellIs" dxfId="5" priority="975" stopIfTrue="1" operator="between">
      <formula>3</formula>
      <formula>5</formula>
    </cfRule>
  </conditionalFormatting>
  <conditionalFormatting sqref="U226:W395">
    <cfRule type="cellIs" dxfId="4" priority="976" stopIfTrue="1" operator="greaterThan">
      <formula>5</formula>
    </cfRule>
  </conditionalFormatting>
  <conditionalFormatting sqref="U234:W234">
    <cfRule type="cellIs" dxfId="3" priority="935" stopIfTrue="1" operator="between">
      <formula>3</formula>
      <formula>5</formula>
    </cfRule>
    <cfRule type="cellIs" dxfId="2" priority="936" stopIfTrue="1" operator="greaterThan">
      <formula>5</formula>
    </cfRule>
  </conditionalFormatting>
  <conditionalFormatting sqref="X399:AB399">
    <cfRule type="cellIs" dxfId="1" priority="1089" stopIfTrue="1" operator="greaterThan">
      <formula>12</formula>
    </cfRule>
    <cfRule type="cellIs" dxfId="0" priority="1090" stopIfTrue="1" operator="between">
      <formula>6</formula>
      <formula>12</formula>
    </cfRule>
  </conditionalFormatting>
  <hyperlinks>
    <hyperlink ref="F502" r:id="rId1" xr:uid="{00000000-0004-0000-0000-000000000000}"/>
    <hyperlink ref="K458" r:id="rId2" xr:uid="{00000000-0004-0000-0000-000001000000}"/>
    <hyperlink ref="Q3" r:id="rId3" xr:uid="{00000000-0004-0000-0000-000002000000}"/>
    <hyperlink ref="I419" r:id="rId4" xr:uid="{00000000-0004-0000-0000-000003000000}"/>
  </hyperlinks>
  <pageMargins left="0.75" right="0.75" top="1" bottom="1" header="0.5" footer="0.5"/>
  <pageSetup orientation="portrait" r:id="rId5"/>
  <headerFooter alignWithMargins="0"/>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Sorted by 1st Ranking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dc:creator>
  <cp:lastModifiedBy>Michael Davis</cp:lastModifiedBy>
  <cp:lastPrinted>2004-10-02T03:23:47Z</cp:lastPrinted>
  <dcterms:created xsi:type="dcterms:W3CDTF">2004-02-27T22:38:38Z</dcterms:created>
  <dcterms:modified xsi:type="dcterms:W3CDTF">2025-01-09T01:04:41Z</dcterms:modified>
</cp:coreProperties>
</file>